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г\Desktop\"/>
    </mc:Choice>
  </mc:AlternateContent>
  <bookViews>
    <workbookView xWindow="0" yWindow="0" windowWidth="20490" windowHeight="7185"/>
  </bookViews>
  <sheets>
    <sheet name="Призеры 6" sheetId="2" r:id="rId1"/>
    <sheet name="Регман (копия) 1" sheetId="5" state="hidden" r:id="rId2"/>
    <sheet name="Список ком." sheetId="8" state="hidden" r:id="rId3"/>
    <sheet name="Список ком. (копия)" sheetId="9" state="hidden" r:id="rId4"/>
  </sheets>
  <definedNames>
    <definedName name="KR">#REF!</definedName>
  </definedNames>
  <calcPr calcId="162913"/>
</workbook>
</file>

<file path=xl/calcChain.xml><?xml version="1.0" encoding="utf-8"?>
<calcChain xmlns="http://schemas.openxmlformats.org/spreadsheetml/2006/main">
  <c r="A15" i="5" l="1"/>
  <c r="A14" i="5"/>
  <c r="A13" i="5"/>
  <c r="A12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B4" i="5"/>
  <c r="A4" i="5"/>
  <c r="B3" i="5"/>
  <c r="A3" i="5"/>
  <c r="B2" i="5"/>
  <c r="A2" i="5"/>
  <c r="B1" i="5"/>
  <c r="A1" i="5"/>
  <c r="M40" i="5"/>
  <c r="I40" i="5"/>
  <c r="L40" i="5"/>
  <c r="H40" i="5"/>
  <c r="C40" i="5"/>
  <c r="K39" i="5"/>
  <c r="G39" i="5"/>
  <c r="O38" i="5"/>
  <c r="J38" i="5"/>
  <c r="F38" i="5"/>
  <c r="O37" i="5"/>
  <c r="J37" i="5"/>
  <c r="F37" i="5"/>
  <c r="O36" i="5"/>
  <c r="J36" i="5"/>
  <c r="F36" i="5"/>
  <c r="O35" i="5"/>
  <c r="J35" i="5"/>
  <c r="F35" i="5"/>
  <c r="O34" i="5"/>
  <c r="J34" i="5"/>
  <c r="F34" i="5"/>
  <c r="O33" i="5"/>
  <c r="J33" i="5"/>
  <c r="F33" i="5"/>
  <c r="O32" i="5"/>
  <c r="J32" i="5"/>
  <c r="F32" i="5"/>
  <c r="O31" i="5"/>
  <c r="J31" i="5"/>
  <c r="F31" i="5"/>
  <c r="O30" i="5"/>
  <c r="J30" i="5"/>
  <c r="F30" i="5"/>
  <c r="O29" i="5"/>
  <c r="J29" i="5"/>
  <c r="F29" i="5"/>
  <c r="O28" i="5"/>
  <c r="J28" i="5"/>
  <c r="F28" i="5"/>
  <c r="O27" i="5"/>
  <c r="J27" i="5"/>
  <c r="F27" i="5"/>
  <c r="O26" i="5"/>
  <c r="J26" i="5"/>
  <c r="F26" i="5"/>
  <c r="O25" i="5"/>
  <c r="J25" i="5"/>
  <c r="F25" i="5"/>
  <c r="O24" i="5"/>
  <c r="J24" i="5"/>
  <c r="F24" i="5"/>
  <c r="O23" i="5"/>
  <c r="J23" i="5"/>
  <c r="F23" i="5"/>
  <c r="O22" i="5"/>
  <c r="J22" i="5"/>
  <c r="F22" i="5"/>
  <c r="O21" i="5"/>
  <c r="J21" i="5"/>
  <c r="F21" i="5"/>
  <c r="O20" i="5"/>
  <c r="J20" i="5"/>
  <c r="F20" i="5"/>
  <c r="O19" i="5"/>
  <c r="J19" i="5"/>
  <c r="F19" i="5"/>
  <c r="O18" i="5"/>
  <c r="J18" i="5"/>
  <c r="F18" i="5"/>
  <c r="O17" i="5"/>
  <c r="J17" i="5"/>
  <c r="F17" i="5"/>
  <c r="O16" i="5"/>
  <c r="J16" i="5"/>
  <c r="F16" i="5"/>
  <c r="O15" i="5"/>
  <c r="J15" i="5"/>
  <c r="F15" i="5"/>
  <c r="Q14" i="5"/>
  <c r="K14" i="5"/>
  <c r="G14" i="5"/>
  <c r="L13" i="5"/>
  <c r="H13" i="5"/>
  <c r="C13" i="5"/>
  <c r="M12" i="5"/>
  <c r="I12" i="5"/>
  <c r="D12" i="5"/>
  <c r="O11" i="5"/>
  <c r="J11" i="5"/>
  <c r="F11" i="5"/>
  <c r="Q10" i="5"/>
  <c r="K10" i="5"/>
  <c r="G10" i="5"/>
  <c r="M9" i="5"/>
  <c r="I9" i="5"/>
  <c r="D9" i="5"/>
  <c r="Q8" i="5"/>
  <c r="K8" i="5"/>
  <c r="G8" i="5"/>
  <c r="M7" i="5"/>
  <c r="I7" i="5"/>
  <c r="D7" i="5"/>
  <c r="Q6" i="5"/>
  <c r="K6" i="5"/>
  <c r="G6" i="5"/>
  <c r="M5" i="5"/>
  <c r="I5" i="5"/>
  <c r="D5" i="5"/>
  <c r="Q4" i="5"/>
  <c r="K4" i="5"/>
  <c r="K40" i="5"/>
  <c r="G40" i="5"/>
  <c r="O39" i="5"/>
  <c r="J39" i="5"/>
  <c r="F39" i="5"/>
  <c r="M38" i="5"/>
  <c r="I38" i="5"/>
  <c r="D38" i="5"/>
  <c r="M37" i="5"/>
  <c r="I37" i="5"/>
  <c r="D37" i="5"/>
  <c r="M36" i="5"/>
  <c r="I36" i="5"/>
  <c r="D36" i="5"/>
  <c r="M35" i="5"/>
  <c r="I35" i="5"/>
  <c r="D35" i="5"/>
  <c r="M34" i="5"/>
  <c r="I34" i="5"/>
  <c r="D34" i="5"/>
  <c r="M33" i="5"/>
  <c r="I33" i="5"/>
  <c r="D33" i="5"/>
  <c r="M32" i="5"/>
  <c r="I32" i="5"/>
  <c r="D32" i="5"/>
  <c r="M31" i="5"/>
  <c r="I31" i="5"/>
  <c r="D31" i="5"/>
  <c r="M30" i="5"/>
  <c r="I30" i="5"/>
  <c r="D30" i="5"/>
  <c r="M29" i="5"/>
  <c r="I29" i="5"/>
  <c r="D29" i="5"/>
  <c r="M28" i="5"/>
  <c r="I28" i="5"/>
  <c r="D28" i="5"/>
  <c r="M27" i="5"/>
  <c r="I27" i="5"/>
  <c r="D27" i="5"/>
  <c r="M26" i="5"/>
  <c r="I26" i="5"/>
  <c r="D26" i="5"/>
  <c r="M25" i="5"/>
  <c r="I25" i="5"/>
  <c r="D25" i="5"/>
  <c r="M24" i="5"/>
  <c r="I24" i="5"/>
  <c r="D24" i="5"/>
  <c r="M23" i="5"/>
  <c r="I23" i="5"/>
  <c r="D23" i="5"/>
  <c r="M22" i="5"/>
  <c r="I22" i="5"/>
  <c r="D22" i="5"/>
  <c r="M21" i="5"/>
  <c r="I21" i="5"/>
  <c r="D21" i="5"/>
  <c r="M20" i="5"/>
  <c r="I20" i="5"/>
  <c r="D20" i="5"/>
  <c r="M19" i="5"/>
  <c r="I19" i="5"/>
  <c r="D19" i="5"/>
  <c r="M18" i="5"/>
  <c r="I18" i="5"/>
  <c r="D18" i="5"/>
  <c r="M17" i="5"/>
  <c r="I17" i="5"/>
  <c r="D17" i="5"/>
  <c r="M16" i="5"/>
  <c r="I16" i="5"/>
  <c r="D16" i="5"/>
  <c r="M15" i="5"/>
  <c r="I15" i="5"/>
  <c r="D15" i="5"/>
  <c r="O14" i="5"/>
  <c r="J14" i="5"/>
  <c r="F14" i="5"/>
  <c r="Q13" i="5"/>
  <c r="K13" i="5"/>
  <c r="G13" i="5"/>
  <c r="L12" i="5"/>
  <c r="O40" i="5"/>
  <c r="J40" i="5"/>
  <c r="F40" i="5"/>
  <c r="M39" i="5"/>
  <c r="I39" i="5"/>
  <c r="D39" i="5"/>
  <c r="L38" i="5"/>
  <c r="H38" i="5"/>
  <c r="C38" i="5"/>
  <c r="L37" i="5"/>
  <c r="H37" i="5"/>
  <c r="C37" i="5"/>
  <c r="L36" i="5"/>
  <c r="H36" i="5"/>
  <c r="C36" i="5"/>
  <c r="L35" i="5"/>
  <c r="H35" i="5"/>
  <c r="C35" i="5"/>
  <c r="L34" i="5"/>
  <c r="H34" i="5"/>
  <c r="C34" i="5"/>
  <c r="L33" i="5"/>
  <c r="H33" i="5"/>
  <c r="C33" i="5"/>
  <c r="L32" i="5"/>
  <c r="H32" i="5"/>
  <c r="C32" i="5"/>
  <c r="L31" i="5"/>
  <c r="H31" i="5"/>
  <c r="C31" i="5"/>
  <c r="L30" i="5"/>
  <c r="H30" i="5"/>
  <c r="C30" i="5"/>
  <c r="L29" i="5"/>
  <c r="H29" i="5"/>
  <c r="C29" i="5"/>
  <c r="L28" i="5"/>
  <c r="H28" i="5"/>
  <c r="C28" i="5"/>
  <c r="L27" i="5"/>
  <c r="H27" i="5"/>
  <c r="C27" i="5"/>
  <c r="L26" i="5"/>
  <c r="H26" i="5"/>
  <c r="C26" i="5"/>
  <c r="L25" i="5"/>
  <c r="H25" i="5"/>
  <c r="C25" i="5"/>
  <c r="L24" i="5"/>
  <c r="H24" i="5"/>
  <c r="C24" i="5"/>
  <c r="L23" i="5"/>
  <c r="H23" i="5"/>
  <c r="C23" i="5"/>
  <c r="L22" i="5"/>
  <c r="H22" i="5"/>
  <c r="C22" i="5"/>
  <c r="L21" i="5"/>
  <c r="H21" i="5"/>
  <c r="C21" i="5"/>
  <c r="L20" i="5"/>
  <c r="H20" i="5"/>
  <c r="C20" i="5"/>
  <c r="L19" i="5"/>
  <c r="H19" i="5"/>
  <c r="C19" i="5"/>
  <c r="L18" i="5"/>
  <c r="H18" i="5"/>
  <c r="C18" i="5"/>
  <c r="L17" i="5"/>
  <c r="H17" i="5"/>
  <c r="C17" i="5"/>
  <c r="L16" i="5"/>
  <c r="H16" i="5"/>
  <c r="C16" i="5"/>
  <c r="L15" i="5"/>
  <c r="H15" i="5"/>
  <c r="C15" i="5"/>
  <c r="M14" i="5"/>
  <c r="I14" i="5"/>
  <c r="D14" i="5"/>
  <c r="O13" i="5"/>
  <c r="J13" i="5"/>
  <c r="F13" i="5"/>
  <c r="Q12" i="5"/>
  <c r="K12" i="5"/>
  <c r="G12" i="5"/>
  <c r="L11" i="5"/>
  <c r="H11" i="5"/>
  <c r="C11" i="5"/>
  <c r="M10" i="5"/>
  <c r="I10" i="5"/>
  <c r="D10" i="5"/>
  <c r="Q9" i="5"/>
  <c r="K9" i="5"/>
  <c r="G9" i="5"/>
  <c r="M8" i="5"/>
  <c r="I8" i="5"/>
  <c r="D8" i="5"/>
  <c r="Q7" i="5"/>
  <c r="K7" i="5"/>
  <c r="G7" i="5"/>
  <c r="M6" i="5"/>
  <c r="I6" i="5"/>
  <c r="D6" i="5"/>
  <c r="Q5" i="5"/>
  <c r="K5" i="5"/>
  <c r="G5" i="5"/>
  <c r="D40" i="5"/>
  <c r="K38" i="5"/>
  <c r="G37" i="5"/>
  <c r="Q35" i="5"/>
  <c r="K34" i="5"/>
  <c r="G33" i="5"/>
  <c r="Q31" i="5"/>
  <c r="K30" i="5"/>
  <c r="G29" i="5"/>
  <c r="Q27" i="5"/>
  <c r="K26" i="5"/>
  <c r="G25" i="5"/>
  <c r="Q23" i="5"/>
  <c r="K22" i="5"/>
  <c r="G21" i="5"/>
  <c r="Q19" i="5"/>
  <c r="K18" i="5"/>
  <c r="G17" i="5"/>
  <c r="Q15" i="5"/>
  <c r="L14" i="5"/>
  <c r="M13" i="5"/>
  <c r="O12" i="5"/>
  <c r="C12" i="5"/>
  <c r="K11" i="5"/>
  <c r="H10" i="5"/>
  <c r="H9" i="5"/>
  <c r="H8" i="5"/>
  <c r="H7" i="5"/>
  <c r="H6" i="5"/>
  <c r="H5" i="5"/>
  <c r="J4" i="5"/>
  <c r="F4" i="5"/>
  <c r="L3" i="5"/>
  <c r="H3" i="5"/>
  <c r="C3" i="5"/>
  <c r="O2" i="5"/>
  <c r="J2" i="5"/>
  <c r="F2" i="5"/>
  <c r="L39" i="5"/>
  <c r="G38" i="5"/>
  <c r="Q36" i="5"/>
  <c r="K35" i="5"/>
  <c r="G34" i="5"/>
  <c r="Q32" i="5"/>
  <c r="K31" i="5"/>
  <c r="G30" i="5"/>
  <c r="Q28" i="5"/>
  <c r="K27" i="5"/>
  <c r="G26" i="5"/>
  <c r="Q24" i="5"/>
  <c r="K23" i="5"/>
  <c r="G22" i="5"/>
  <c r="Q20" i="5"/>
  <c r="K19" i="5"/>
  <c r="G18" i="5"/>
  <c r="Q16" i="5"/>
  <c r="K15" i="5"/>
  <c r="H14" i="5"/>
  <c r="I13" i="5"/>
  <c r="J12" i="5"/>
  <c r="I11" i="5"/>
  <c r="O10" i="5"/>
  <c r="F10" i="5"/>
  <c r="O9" i="5"/>
  <c r="F9" i="5"/>
  <c r="O8" i="5"/>
  <c r="F8" i="5"/>
  <c r="O7" i="5"/>
  <c r="F7" i="5"/>
  <c r="O6" i="5"/>
  <c r="F6" i="5"/>
  <c r="O5" i="5"/>
  <c r="F5" i="5"/>
  <c r="O4" i="5"/>
  <c r="I4" i="5"/>
  <c r="D4" i="5"/>
  <c r="Q3" i="5"/>
  <c r="K3" i="5"/>
  <c r="G3" i="5"/>
  <c r="M2" i="5"/>
  <c r="I2" i="5"/>
  <c r="D2" i="5"/>
  <c r="R1" i="5"/>
  <c r="H39" i="5"/>
  <c r="Q37" i="5"/>
  <c r="K36" i="5"/>
  <c r="G35" i="5"/>
  <c r="Q33" i="5"/>
  <c r="K32" i="5"/>
  <c r="G31" i="5"/>
  <c r="Q29" i="5"/>
  <c r="K28" i="5"/>
  <c r="G27" i="5"/>
  <c r="Q25" i="5"/>
  <c r="K24" i="5"/>
  <c r="G23" i="5"/>
  <c r="Q21" i="5"/>
  <c r="K20" i="5"/>
  <c r="G19" i="5"/>
  <c r="Q17" i="5"/>
  <c r="K16" i="5"/>
  <c r="G15" i="5"/>
  <c r="C14" i="5"/>
  <c r="D13" i="5"/>
  <c r="H12" i="5"/>
  <c r="Q11" i="5"/>
  <c r="G11" i="5"/>
  <c r="L10" i="5"/>
  <c r="C10" i="5"/>
  <c r="L9" i="5"/>
  <c r="C9" i="5"/>
  <c r="L8" i="5"/>
  <c r="C8" i="5"/>
  <c r="L7" i="5"/>
  <c r="C7" i="5"/>
  <c r="L6" i="5"/>
  <c r="C6" i="5"/>
  <c r="L5" i="5"/>
  <c r="C5" i="5"/>
  <c r="M4" i="5"/>
  <c r="H4" i="5"/>
  <c r="C4" i="5"/>
  <c r="O3" i="5"/>
  <c r="J3" i="5"/>
  <c r="F3" i="5"/>
  <c r="L2" i="5"/>
  <c r="H2" i="5"/>
  <c r="C2" i="5"/>
  <c r="Q1" i="5"/>
  <c r="Q34" i="5"/>
  <c r="K29" i="5"/>
  <c r="G24" i="5"/>
  <c r="Q18" i="5"/>
  <c r="M11" i="5"/>
  <c r="J7" i="5"/>
  <c r="G2" i="5"/>
  <c r="C39" i="5"/>
  <c r="K33" i="5"/>
  <c r="G28" i="5"/>
  <c r="Q22" i="5"/>
  <c r="K17" i="5"/>
  <c r="D11" i="5"/>
  <c r="J8" i="5"/>
  <c r="L4" i="5"/>
  <c r="M3" i="5"/>
  <c r="K37" i="5"/>
  <c r="G32" i="5"/>
  <c r="Q26" i="5"/>
  <c r="K21" i="5"/>
  <c r="G16" i="5"/>
  <c r="F12" i="5"/>
  <c r="J9" i="5"/>
  <c r="J5" i="5"/>
  <c r="G4" i="5"/>
  <c r="I3" i="5"/>
  <c r="Q2" i="5"/>
  <c r="K25" i="5"/>
  <c r="J6" i="5"/>
  <c r="G20" i="5"/>
  <c r="G36" i="5"/>
  <c r="K2" i="5"/>
  <c r="J10" i="5"/>
  <c r="Q30" i="5"/>
  <c r="D3" i="5"/>
  <c r="A2" i="9" l="1"/>
  <c r="A3" i="9"/>
  <c r="A3" i="8"/>
</calcChain>
</file>

<file path=xl/sharedStrings.xml><?xml version="1.0" encoding="utf-8"?>
<sst xmlns="http://schemas.openxmlformats.org/spreadsheetml/2006/main" count="1356" uniqueCount="728">
  <si>
    <t>ВСЕРОССИЙСКАЯ ФЕДЕРАЦИЯ САМБО</t>
  </si>
  <si>
    <t>СПИСОК ПРИЗЕРОВ ДЕВУШЕК</t>
  </si>
  <si>
    <t xml:space="preserve"> </t>
  </si>
  <si>
    <t>МЕСТО</t>
  </si>
  <si>
    <t>Ф.И.О</t>
  </si>
  <si>
    <t>Дата рожд., разряд</t>
  </si>
  <si>
    <t>округ</t>
  </si>
  <si>
    <t>субъект, город, ведомство</t>
  </si>
  <si>
    <t>Тренер</t>
  </si>
  <si>
    <t>Гл.судья, судья ВК</t>
  </si>
  <si>
    <t>Кочкин И.В.</t>
  </si>
  <si>
    <t>Гл.секретарь, судья ВК</t>
  </si>
  <si>
    <t>Мордовин С.Н.</t>
  </si>
  <si>
    <t>ВК</t>
  </si>
  <si>
    <t>ШИМПФ Элеонора</t>
  </si>
  <si>
    <t>ШИМПФ Элеонора Вилорьевна</t>
  </si>
  <si>
    <t>10.01.02, КМС</t>
  </si>
  <si>
    <t>КМС</t>
  </si>
  <si>
    <t>СФО</t>
  </si>
  <si>
    <t>Алтайский, Барнаул, МС</t>
  </si>
  <si>
    <t>Алтайский</t>
  </si>
  <si>
    <t>Тюкин С. Г., Жданов В. В.</t>
  </si>
  <si>
    <t>МИРОНОВА  Кристина</t>
  </si>
  <si>
    <t>МИРОНОВА  Кристина  Александровна</t>
  </si>
  <si>
    <t>30.09.01, КМС</t>
  </si>
  <si>
    <t>Новосибирская, Новосибирск , МС</t>
  </si>
  <si>
    <t>Новосибирская</t>
  </si>
  <si>
    <t>Лепяхов С.В., Осипов А.Е.</t>
  </si>
  <si>
    <t>МУЖАНОВА  Татьяна</t>
  </si>
  <si>
    <t>МУЖАНОВА  Татьяна  Сергеевна</t>
  </si>
  <si>
    <t>09.04.89, МС</t>
  </si>
  <si>
    <t>МС</t>
  </si>
  <si>
    <t>ДВФО</t>
  </si>
  <si>
    <t>Р.Бурятия, Улан-Удэ , МС</t>
  </si>
  <si>
    <t>Р.Бурятия</t>
  </si>
  <si>
    <t>Омоктуев Б. Д., Бадмаев В. С.</t>
  </si>
  <si>
    <t>ПОЛЫГАЛОВА Ольга</t>
  </si>
  <si>
    <t>ПОЛЫГАЛОВА Ольга Сергеевна</t>
  </si>
  <si>
    <t>28.08.02, КМС</t>
  </si>
  <si>
    <t>ПФО</t>
  </si>
  <si>
    <t>Пермский, Березники, МО</t>
  </si>
  <si>
    <t>Пермский</t>
  </si>
  <si>
    <t>Клинов Э.Н. Клинова О.А.</t>
  </si>
  <si>
    <t>РЫЦИНА Диана</t>
  </si>
  <si>
    <t>РЫЦИНА Диана Дмитриевна</t>
  </si>
  <si>
    <t>11.04.02, КМС</t>
  </si>
  <si>
    <t>Красноярский, Сосновоборск , МС</t>
  </si>
  <si>
    <t>Красноярский</t>
  </si>
  <si>
    <t>Хрыкин М.М.</t>
  </si>
  <si>
    <t>ПАВЛОВА  Елизавета</t>
  </si>
  <si>
    <t>ПАВЛОВА  Елизавета  Алексеевна</t>
  </si>
  <si>
    <t>25.12.02, КМС</t>
  </si>
  <si>
    <t>Завалищев В.С.</t>
  </si>
  <si>
    <t>ТИСЛИНА Алина</t>
  </si>
  <si>
    <t>ТИСЛИНА Алина Денисовна</t>
  </si>
  <si>
    <t>30.07.03, КМС</t>
  </si>
  <si>
    <t>Новосибирская, Новосибирск, МО</t>
  </si>
  <si>
    <t>Завалищев. В. С</t>
  </si>
  <si>
    <t>СОЁНОВА  Наталья</t>
  </si>
  <si>
    <t>СОЁНОВА  Наталья Викторовна</t>
  </si>
  <si>
    <t>13.04.01, КМС</t>
  </si>
  <si>
    <t>Р.Алтай, Горно-Алтайск, Д</t>
  </si>
  <si>
    <t>Р.Алтай</t>
  </si>
  <si>
    <t>Бакрасов А.М.</t>
  </si>
  <si>
    <t>ВАСИЛЬЕВА  Екатерина</t>
  </si>
  <si>
    <t>ВАСИЛЬЕВА  Екатерина Ринатовна</t>
  </si>
  <si>
    <t>07.09.02, КМС</t>
  </si>
  <si>
    <t>Пермский, Краснокамск , МО</t>
  </si>
  <si>
    <t>Тюмин П.В., Мухаметшин Р.Г.</t>
  </si>
  <si>
    <t>СТАРОСТИНА Лидия</t>
  </si>
  <si>
    <t>СТАРОСТИНА Лидия  Дмитриевна</t>
  </si>
  <si>
    <t>26.09.99, КМС</t>
  </si>
  <si>
    <t>Алтайский, Барнаул , МС</t>
  </si>
  <si>
    <t>Мелихов Р.С. Жданов В.В</t>
  </si>
  <si>
    <t>ТОКТОБОЛОТ КЫЗЫ Сезим</t>
  </si>
  <si>
    <t>ТОКТОБОЛОТ КЫЗЫ Сезим Нет</t>
  </si>
  <si>
    <t>04.11.01, КМС</t>
  </si>
  <si>
    <t>Новосибирская, Новосибирск, МС</t>
  </si>
  <si>
    <t>ЛЕБЕДЬКО Кристина</t>
  </si>
  <si>
    <t>ЛЕБЕДЬКО Кристина Павловна</t>
  </si>
  <si>
    <t>17.01.03, КМС</t>
  </si>
  <si>
    <t>Новосибирская, Новосибирск , МО</t>
  </si>
  <si>
    <t>Цыганов С.В.,Орлов А.А</t>
  </si>
  <si>
    <t>ТРИГУБОВА  Юлия</t>
  </si>
  <si>
    <t>ТРИГУБОВА  Юлия  Дмитриевна</t>
  </si>
  <si>
    <t>25.12.01, МС</t>
  </si>
  <si>
    <t>Брыков И.А Орлов А.А</t>
  </si>
  <si>
    <t>НИЛОВА Елизавета</t>
  </si>
  <si>
    <t>НИЛОВА Елизавета Сергеевна</t>
  </si>
  <si>
    <t>10.03.03, КМС</t>
  </si>
  <si>
    <t>Цыганов С.В,Софронов С.К.</t>
  </si>
  <si>
    <t>МИТИНА Кристина</t>
  </si>
  <si>
    <t>МИТИНА Кристина Александровна</t>
  </si>
  <si>
    <t>05.03.02, КМС</t>
  </si>
  <si>
    <t>Якубенко К.А.</t>
  </si>
  <si>
    <t>ЧИРКОВА Екатерина</t>
  </si>
  <si>
    <t>ЧИРКОВА Екатерина Юрьевна</t>
  </si>
  <si>
    <t>22.06.02, КМС</t>
  </si>
  <si>
    <t>Алтайский, Барнаул, СС</t>
  </si>
  <si>
    <t>Чирков Ю.В.</t>
  </si>
  <si>
    <t>ЕВСТАФЬЕВА Вероника</t>
  </si>
  <si>
    <t>ЕВСТАФЬЕВА Вероника  Валерьевна</t>
  </si>
  <si>
    <t>08.07.01, КМС</t>
  </si>
  <si>
    <t>Сабитова Л.Б.</t>
  </si>
  <si>
    <t>80+</t>
  </si>
  <si>
    <t>ЧЕРНЫХ  Анжела</t>
  </si>
  <si>
    <t>ЧЕРНЫХ  Анжела  Евгеньевна</t>
  </si>
  <si>
    <t>03.09.02, КМС</t>
  </si>
  <si>
    <t>Федосеев М.Н.</t>
  </si>
  <si>
    <t>БЕЛЕЕВ Радмил</t>
  </si>
  <si>
    <t>БЕЛЕЕВ Радмил Вениаминович</t>
  </si>
  <si>
    <t>04.11.98, МС</t>
  </si>
  <si>
    <t>Тайпинов В.Л</t>
  </si>
  <si>
    <t>ИШМИН Айастан</t>
  </si>
  <si>
    <t>ИШМИН Айастан Ырыстунович</t>
  </si>
  <si>
    <t>10.05.99, МС</t>
  </si>
  <si>
    <t>Р.Алтай, Горно-Алтайск , МС</t>
  </si>
  <si>
    <t>КУДЮШЕВ Алексей</t>
  </si>
  <si>
    <t>КУДЮШЕВ Алексей Валерьевич</t>
  </si>
  <si>
    <t>15.02.99, КМС</t>
  </si>
  <si>
    <t>Р.Алтай, Горно-Алтайск, МС</t>
  </si>
  <si>
    <t>БАГИРОВ Авраам</t>
  </si>
  <si>
    <t>БАГИРОВ Авраам  Яшар оглы</t>
  </si>
  <si>
    <t>06.03.03, КМС</t>
  </si>
  <si>
    <t>Новосибирская, Новосибирск , СС</t>
  </si>
  <si>
    <t>Кулеш Павел  Кулеш Михаил</t>
  </si>
  <si>
    <t>ГНИЯТУЛЛИН Урал</t>
  </si>
  <si>
    <t>ГНИЯТУЛЛИН Урал Закирович</t>
  </si>
  <si>
    <t>12.01.02, КМС</t>
  </si>
  <si>
    <t>УФО</t>
  </si>
  <si>
    <t>Тюменская, Тюмень, МО</t>
  </si>
  <si>
    <t>Тюменская</t>
  </si>
  <si>
    <t>Горанин Е. А.</t>
  </si>
  <si>
    <t>ОНДАР  Аганак</t>
  </si>
  <si>
    <t>ОНДАР  Аганак  Николаевич</t>
  </si>
  <si>
    <t>17.03.99, КМС</t>
  </si>
  <si>
    <t>Р.Тыва, Кызыл, ВС</t>
  </si>
  <si>
    <t>Р.Тыва</t>
  </si>
  <si>
    <t>Монгуш А.А.</t>
  </si>
  <si>
    <t>ДАРМА Тамир</t>
  </si>
  <si>
    <t>ДАРМА Тамир Эдуардович</t>
  </si>
  <si>
    <t>15.04.02, КМС</t>
  </si>
  <si>
    <t>Р.Хакасия, Абакан, МС</t>
  </si>
  <si>
    <t>Р.Хакасия</t>
  </si>
  <si>
    <t>Таскараков ВМ</t>
  </si>
  <si>
    <t>ШОХОНОВ Доржо</t>
  </si>
  <si>
    <t>ШОХОНОВ Доржо Галсын-Доржиевич</t>
  </si>
  <si>
    <t>Р.Бурятия, Улан-Удэ , МО</t>
  </si>
  <si>
    <t>Будажапов.А.Ц</t>
  </si>
  <si>
    <t>ОНДАР Айдын</t>
  </si>
  <si>
    <t>ОНДАР Айдын Сылдысович</t>
  </si>
  <si>
    <t>06.08.01, КМС</t>
  </si>
  <si>
    <t>Монгуш.А.А</t>
  </si>
  <si>
    <t>ЛЕВКОВСКИЙ  Артем</t>
  </si>
  <si>
    <t>ЛЕВКОВСКИЙ  Артем Юрьевич</t>
  </si>
  <si>
    <t>22.08.00, КМС</t>
  </si>
  <si>
    <t>Орлова А.А., Постников Д.М.</t>
  </si>
  <si>
    <t>КУР Чимит-Дорж</t>
  </si>
  <si>
    <t>КУР Чимит-Дорж Евгеньевич</t>
  </si>
  <si>
    <t>26.03.00, КМС</t>
  </si>
  <si>
    <t>Митрохин Е.А. Постников Д. М.</t>
  </si>
  <si>
    <t>ЕНЧИНОВ  Амат</t>
  </si>
  <si>
    <t>ЕНЧИНОВ  Амат Эркинович</t>
  </si>
  <si>
    <t>Тайпинов В.Л.</t>
  </si>
  <si>
    <t>ЕРОХИН Виктор</t>
  </si>
  <si>
    <t>ЕРОХИН Виктор Валерьевич</t>
  </si>
  <si>
    <t>14.12.00, КМС</t>
  </si>
  <si>
    <t>Цыганов СВ</t>
  </si>
  <si>
    <t>ЧОЛДАК-ООЛ  Шоваа</t>
  </si>
  <si>
    <t>ЧОЛДАК-ООЛ  Шоваа Хеймер-оолович</t>
  </si>
  <si>
    <t>10.08.99, КМС</t>
  </si>
  <si>
    <t>Митрохин Е.В., Постников Д. М</t>
  </si>
  <si>
    <t>ОНХОНОВ Юрий</t>
  </si>
  <si>
    <t>ОНХОНОВ Юрий Викторович</t>
  </si>
  <si>
    <t>06.10.90, КМС</t>
  </si>
  <si>
    <t>Иркутская, Иркутск, МС</t>
  </si>
  <si>
    <t>Иркутская</t>
  </si>
  <si>
    <t>Ошурков Д.В.</t>
  </si>
  <si>
    <t>МОНГУШ  Омак</t>
  </si>
  <si>
    <t>МОНГУШ  Омак  Орланович</t>
  </si>
  <si>
    <t>30.12.93, МС</t>
  </si>
  <si>
    <t>Митрохин Е.А. Постников Д.М.</t>
  </si>
  <si>
    <t>АВЕТЯН  Эдгар</t>
  </si>
  <si>
    <t>АВЕТЯН  Эдгар  Эдвардович</t>
  </si>
  <si>
    <t>08.05.99, МС</t>
  </si>
  <si>
    <t>Лепяхов С.В. Постников Д.М.</t>
  </si>
  <si>
    <t>МАМЫЕВ Даурен</t>
  </si>
  <si>
    <t>МАМЫЕВ Даурен Серикович</t>
  </si>
  <si>
    <t>01.10.01, МС</t>
  </si>
  <si>
    <t>Жданов В.В., Тюкин С.Г.</t>
  </si>
  <si>
    <t>КУЛОВ Давид</t>
  </si>
  <si>
    <t>КУЛОВ Давид Игорьевич</t>
  </si>
  <si>
    <t>09.10.96, КМС</t>
  </si>
  <si>
    <t>Р.Татарстан, Казань, МС</t>
  </si>
  <si>
    <t>Р.Татарстан</t>
  </si>
  <si>
    <t>Иванов В.А., Абдуллин Р.Р.</t>
  </si>
  <si>
    <t>ХЕРЛИИ Маадыр</t>
  </si>
  <si>
    <t>ХЕРЛИИ Маадыр Иванович</t>
  </si>
  <si>
    <t>05.10.98, КМС</t>
  </si>
  <si>
    <t>Митрохин Е.А Постников Д.М</t>
  </si>
  <si>
    <t>МУРОДИЛЛАЕВ  Нодирбек</t>
  </si>
  <si>
    <t>МУРОДИЛЛАЕВ  Нодирбек  Обид угли</t>
  </si>
  <si>
    <t>04.10.92, КМС</t>
  </si>
  <si>
    <t>Новосибирская, Новосибирск , Д</t>
  </si>
  <si>
    <t>Кулеш П</t>
  </si>
  <si>
    <t>ТУРАЕВ Дилшод</t>
  </si>
  <si>
    <t>ТУРАЕВ Дилшод Рахим угли</t>
  </si>
  <si>
    <t>01.06.02, КМС</t>
  </si>
  <si>
    <t>Красноярский, Лесосибирск , МС</t>
  </si>
  <si>
    <t>Блинов М. Г</t>
  </si>
  <si>
    <t>АМИРАРСЛАНОВ  Роман</t>
  </si>
  <si>
    <t>АМИРАРСЛАНОВ  Роман Муталипович</t>
  </si>
  <si>
    <t>07.03.98, КМС</t>
  </si>
  <si>
    <t>Новосибирская, Новосибирск, Д</t>
  </si>
  <si>
    <t>Поспелов К.Г.</t>
  </si>
  <si>
    <t>ВАСЬКИН Виталий</t>
  </si>
  <si>
    <t>ВАСЬКИН Виталий Андреевич</t>
  </si>
  <si>
    <t>14.01.01, КМС</t>
  </si>
  <si>
    <t>Новосибирская, Новосибирск, СС</t>
  </si>
  <si>
    <t>Корюкин.О.Н., Постников.Д.М.</t>
  </si>
  <si>
    <t>ОНДАР  Долаан</t>
  </si>
  <si>
    <t>ОНДАР  Долаан Доруг-оолович</t>
  </si>
  <si>
    <t>14.09.95, МС</t>
  </si>
  <si>
    <t>Таскараков В.М.</t>
  </si>
  <si>
    <t>КУУЛАР Кан-Демир</t>
  </si>
  <si>
    <t>КУУЛАР Кан-Демир  Эдуардович</t>
  </si>
  <si>
    <t>10.01.96, КМС</t>
  </si>
  <si>
    <t>Будажапов А. Ц.</t>
  </si>
  <si>
    <t>КЫНЫРАКОВ  Александр</t>
  </si>
  <si>
    <t>КЫНЫРАКОВ  Александр Александрович</t>
  </si>
  <si>
    <t>18.02.97, КМС</t>
  </si>
  <si>
    <t>Бакрасов А М Тайпинов В Л</t>
  </si>
  <si>
    <t>ПАРАМОНОВ Савва</t>
  </si>
  <si>
    <t>ПАРАМОНОВ Савва Александрович</t>
  </si>
  <si>
    <t>02.06.00, КМС</t>
  </si>
  <si>
    <t>Гуща Р.А.</t>
  </si>
  <si>
    <t>КАРИМОВ Достон</t>
  </si>
  <si>
    <t>КАРИМОВ Достон Ихтиерович</t>
  </si>
  <si>
    <t>03.04.95, КМС</t>
  </si>
  <si>
    <t>ЦФО</t>
  </si>
  <si>
    <t>Воронежская, Воронеж, МС</t>
  </si>
  <si>
    <t>Воронежская</t>
  </si>
  <si>
    <t>Лебедев А.Е.</t>
  </si>
  <si>
    <t>ШКЛЯР владислав</t>
  </si>
  <si>
    <t>ШКЛЯР Владислав Владимирович</t>
  </si>
  <si>
    <t>Немцов Г.Н Шайхисламов И.М</t>
  </si>
  <si>
    <t>ДУЛГАРОВ Бэлигто</t>
  </si>
  <si>
    <t>ДУЛГАРОВ Бэлигто Бадмаевич</t>
  </si>
  <si>
    <t>29.04.98, КМС</t>
  </si>
  <si>
    <t>Р.Бурятия, Улан-Удэ, МО</t>
  </si>
  <si>
    <t>ОВЧИННИКОВ Сергей</t>
  </si>
  <si>
    <t>ОВЧИННИКОВ Сергей Юрьевич</t>
  </si>
  <si>
    <t>28.03.99, МС</t>
  </si>
  <si>
    <t>Иванов В.А.</t>
  </si>
  <si>
    <t>НАМСАРАЕВ Алдар</t>
  </si>
  <si>
    <t>НАМСАРАЕВ Алдар Валерьевич</t>
  </si>
  <si>
    <t>18.12.92, КМС</t>
  </si>
  <si>
    <t>Р.Бурятия, Улан-удэ , МО</t>
  </si>
  <si>
    <t>Жигжитов Ж.Б</t>
  </si>
  <si>
    <t>ЛИЗНЁВ Анатолий</t>
  </si>
  <si>
    <t>ЛИЗНЁВ Анатолий  Анатольевич</t>
  </si>
  <si>
    <t>30.07.02, КМС</t>
  </si>
  <si>
    <t>Завалищев В.С. Постников Д.М.</t>
  </si>
  <si>
    <t>ФЕДЯЙ Константин</t>
  </si>
  <si>
    <t>ФЕДЯЙ Константин Сергеевич</t>
  </si>
  <si>
    <t>08.10.94, КМС</t>
  </si>
  <si>
    <t>Новосибирская, Новосибирск, ВС</t>
  </si>
  <si>
    <t>Макаров Михаил</t>
  </si>
  <si>
    <t>КЕДЕНОВ Саян</t>
  </si>
  <si>
    <t>КЕДЕНОВ Саян Эркеменович</t>
  </si>
  <si>
    <t>14.10.95, МС</t>
  </si>
  <si>
    <t>Р.Алтай, Горно- Алтайск , ПР</t>
  </si>
  <si>
    <t>Конунов А.А Шилинов А.С</t>
  </si>
  <si>
    <t>ЗАМБЫЛОВ Владислав</t>
  </si>
  <si>
    <t>ЗАМБЫЛОВ Владислав Кириллович</t>
  </si>
  <si>
    <t>27.01.00, КМС</t>
  </si>
  <si>
    <t>Поспелов К.Г., Михалевич А.И.</t>
  </si>
  <si>
    <t>АСКЫЖАКОВ Виталий</t>
  </si>
  <si>
    <t>АСКЫЖАКОВ Виталий Викторович</t>
  </si>
  <si>
    <t>27.06.93, КМС</t>
  </si>
  <si>
    <t>А.М.Яйткаов</t>
  </si>
  <si>
    <t>МИНИХАНОВ Салават</t>
  </si>
  <si>
    <t>МИНИХАНОВ Салават Василович</t>
  </si>
  <si>
    <t>26.08.02, КМС</t>
  </si>
  <si>
    <t>Блинов М. Г.</t>
  </si>
  <si>
    <t>БАТОМУНКУЕВ Алдар</t>
  </si>
  <si>
    <t>БАТОМУНКУЕВ Алдар Галданович</t>
  </si>
  <si>
    <t>31.10.97, КМС</t>
  </si>
  <si>
    <t>Будажапов Андрей Цырендоржиевич</t>
  </si>
  <si>
    <t>ОЛЧОНОВ Эжер</t>
  </si>
  <si>
    <t>ОЛЧОНОВ Эжер Станиславович</t>
  </si>
  <si>
    <t>03.06.01, МС</t>
  </si>
  <si>
    <t>Р.Алтай, Горно алтайск, ПР</t>
  </si>
  <si>
    <t>Кеденов с .э</t>
  </si>
  <si>
    <t>ИСМАИЛОВ  Гурбан</t>
  </si>
  <si>
    <t>ИСМАИЛОВ  Гурбан  Садраддин оглы</t>
  </si>
  <si>
    <t>14.02.02, КМС</t>
  </si>
  <si>
    <t>Р.Хакасия, Абакан , МС</t>
  </si>
  <si>
    <t>Миягашев П.Н</t>
  </si>
  <si>
    <t>ЖЕРАВИН Антон</t>
  </si>
  <si>
    <t>ЖЕРАВИН Антон Николаевич</t>
  </si>
  <si>
    <t>07.08.88, КМС</t>
  </si>
  <si>
    <t>Кулеш П.В., Немцов Г.Н</t>
  </si>
  <si>
    <t>ИВАНОВ Вячеслав</t>
  </si>
  <si>
    <t>ИВАНОВ Вячеслав Васильевич</t>
  </si>
  <si>
    <t>24.06.02, КМС</t>
  </si>
  <si>
    <t>СУХАРЕВ Кирилл</t>
  </si>
  <si>
    <t>СУХАРЕВ Кирилл Игоревич</t>
  </si>
  <si>
    <t>07.06.93, МС</t>
  </si>
  <si>
    <t>Ярославская, Ярославль, МС</t>
  </si>
  <si>
    <t>Ярославская</t>
  </si>
  <si>
    <t>Усачев А.М., Шичкин Е.Н.</t>
  </si>
  <si>
    <t>ГУЧИНОВ Инал</t>
  </si>
  <si>
    <t>ГУЧИНОВ Инал Рашадович</t>
  </si>
  <si>
    <t>24.04.03, КМС</t>
  </si>
  <si>
    <t>ИВОЛГА  Егор</t>
  </si>
  <si>
    <t>ИВОЛГА  Егор  Яковлевич</t>
  </si>
  <si>
    <t>06.07.02, КМС</t>
  </si>
  <si>
    <t>Новосибирская, Новосибирск , ВС</t>
  </si>
  <si>
    <t>МАГОМЕДОВ Амир</t>
  </si>
  <si>
    <t>МАГОМЕДОВ Амир Магомедович</t>
  </si>
  <si>
    <t>30.10.98, КМС</t>
  </si>
  <si>
    <t>Поспелов К.Г</t>
  </si>
  <si>
    <t>РАХИМЖАНОВ Абубакир</t>
  </si>
  <si>
    <t>РАХИМЖАНОВ Абубакир Парахидинович</t>
  </si>
  <si>
    <t>29.06.98, МС</t>
  </si>
  <si>
    <t>Камчатский, П-Камчатский, МС</t>
  </si>
  <si>
    <t>Камчатский</t>
  </si>
  <si>
    <t>Садуев С.А., Галянт С.А.</t>
  </si>
  <si>
    <t>КУУЛАР Найдан</t>
  </si>
  <si>
    <t>КУУЛАР Найдан Васильевич</t>
  </si>
  <si>
    <t>27.11.97, МС</t>
  </si>
  <si>
    <t>Митрохин Е.А., Постников Д.М.</t>
  </si>
  <si>
    <t>ХИКМАТОВ Лазиз</t>
  </si>
  <si>
    <t>ХИКМАТОВ Лазиз Гайрат угли</t>
  </si>
  <si>
    <t>04.11.96, КМС</t>
  </si>
  <si>
    <t>Завалищев В. С.</t>
  </si>
  <si>
    <t>КЕРИМЛИ Насыр</t>
  </si>
  <si>
    <t>КЕРИМЛИ Насыр Этибарович</t>
  </si>
  <si>
    <t>03.09.94, КМС</t>
  </si>
  <si>
    <t>Кулеш Михаил, Кулеш Павел</t>
  </si>
  <si>
    <t>УМАРОВ  Магомед</t>
  </si>
  <si>
    <t>УМАРОВ  Магомед  Русланович</t>
  </si>
  <si>
    <t>09.10.98, КМС</t>
  </si>
  <si>
    <t>Кулеш П.В.    Мажара А.А</t>
  </si>
  <si>
    <t>ГАСАНОВ Руслан</t>
  </si>
  <si>
    <t>ГАСАНОВ Руслан Натигович</t>
  </si>
  <si>
    <t>26.04.01, МС</t>
  </si>
  <si>
    <t>Иванов В.А., Султанов Р.Ф.</t>
  </si>
  <si>
    <t>ЗАЙНУТДИНОВ  Ренас</t>
  </si>
  <si>
    <t>ЗАЙНУТДИНОВ  Ренас Раисович</t>
  </si>
  <si>
    <t>03.06.00, МС</t>
  </si>
  <si>
    <t>Р.Татарстан, Казань , МС</t>
  </si>
  <si>
    <t>НИЛОВ  Дмитрий</t>
  </si>
  <si>
    <t>НИЛОВ  Дмитрий  Сергеевич</t>
  </si>
  <si>
    <t>09.10.99, МС</t>
  </si>
  <si>
    <t>Цыганов С.В.</t>
  </si>
  <si>
    <t>НОЗИМЗОДА Шахбози</t>
  </si>
  <si>
    <t>НОЗИМЗОДА Шахбози Сирожиддин</t>
  </si>
  <si>
    <t>08.03.99, МС</t>
  </si>
  <si>
    <t>МАЛЫГИН  Александр</t>
  </si>
  <si>
    <t>МАЛЫГИН  Александр  Николаевич</t>
  </si>
  <si>
    <t>10.03.01, МС</t>
  </si>
  <si>
    <t>Гуща Р.А. Постников Д.М. Чупрасов П.А.</t>
  </si>
  <si>
    <t>КЕРЕКСИБЕСОВ  Айат</t>
  </si>
  <si>
    <t>КЕРЕКСИБЕСОВ  Айат  Владимирович</t>
  </si>
  <si>
    <t>17.09.97, МС</t>
  </si>
  <si>
    <t>Жданов В.В., Тюкин С.Г</t>
  </si>
  <si>
    <t>СУЛЕЙМАНОВ  Вали</t>
  </si>
  <si>
    <t>СУЛЕЙМАНОВ  Вали Исфандияр оглы</t>
  </si>
  <si>
    <t>20.04.99, МС</t>
  </si>
  <si>
    <t>Кемеровская, г. Новокузнецк, МС</t>
  </si>
  <si>
    <t>Кемеровская</t>
  </si>
  <si>
    <t>КызлаковЛ.А.,</t>
  </si>
  <si>
    <t>НОСИРОВ Шарифджон</t>
  </si>
  <si>
    <t>НОСИРОВ Шарифджон Олимхуджаевич</t>
  </si>
  <si>
    <t>19.01.98, КМС</t>
  </si>
  <si>
    <t>Новак А В</t>
  </si>
  <si>
    <t>МУХОРТОВ Игорь</t>
  </si>
  <si>
    <t>МУХОРТОВ Игорь Сергеевич</t>
  </si>
  <si>
    <t>21.07.98, КМС</t>
  </si>
  <si>
    <t>РЕПИН Владислав</t>
  </si>
  <si>
    <t>РЕПИН Владислав  Олегович</t>
  </si>
  <si>
    <t>09.09.00, КМС</t>
  </si>
  <si>
    <t>Паспелов К.Г</t>
  </si>
  <si>
    <t>ДАШИНИМАЕВ Болот</t>
  </si>
  <si>
    <t>ДАШИНИМАЕВ Болот Банзарович</t>
  </si>
  <si>
    <t>24.11.92, КМС</t>
  </si>
  <si>
    <t>Цыдыпов Б.В</t>
  </si>
  <si>
    <t>БУДОЖАПОВ Баир</t>
  </si>
  <si>
    <t>БУДОЖАПОВ Баир Владимирович</t>
  </si>
  <si>
    <t>28.02.01, КМС</t>
  </si>
  <si>
    <t>МИКОЛКИН  Илья</t>
  </si>
  <si>
    <t>МИКОЛКИН  Илья Владимирович</t>
  </si>
  <si>
    <t>28.03.00, КМС</t>
  </si>
  <si>
    <t>ГАМИДОВ Аслан</t>
  </si>
  <si>
    <t>ГАМИДОВ Аслан Чингиз оглы</t>
  </si>
  <si>
    <t>22.01.97, МС</t>
  </si>
  <si>
    <t>Завалищев В. С. Постников Д. М.</t>
  </si>
  <si>
    <t>КИРИЛЛОВ Савелий</t>
  </si>
  <si>
    <t>КИРИЛЛОВ Савелий Викторович</t>
  </si>
  <si>
    <t>01.08.02, КМС</t>
  </si>
  <si>
    <t>Мордвинов АИ</t>
  </si>
  <si>
    <t>БЕКНАЗАРОВ Бектур</t>
  </si>
  <si>
    <t>БЕКНАЗАРОВ Бектур Смаилоаич</t>
  </si>
  <si>
    <t>11.07.93, КМС</t>
  </si>
  <si>
    <t>Р.Алтай, Горно-Алтайск, ПР</t>
  </si>
  <si>
    <t>Яйтаков. А.М. Тайпинов В. Л.</t>
  </si>
  <si>
    <t>КУКАВСКИЙ Сергей</t>
  </si>
  <si>
    <t>КУКАВСКИЙ Сергей Дмитриевич</t>
  </si>
  <si>
    <t>24.05.02, КМС</t>
  </si>
  <si>
    <t>Красноярский, Красноярск , МС</t>
  </si>
  <si>
    <t>Салтанов А.В.</t>
  </si>
  <si>
    <t>ТАРАКИН  Владислав</t>
  </si>
  <si>
    <t>ТАРАКИН  Владислав Вячеславович</t>
  </si>
  <si>
    <t>12.09.98, КМС</t>
  </si>
  <si>
    <t>Кулеш М.В.</t>
  </si>
  <si>
    <t>СЕРКОВ Руслан</t>
  </si>
  <si>
    <t>СЕРКОВ Руслан  Иванович</t>
  </si>
  <si>
    <t>18.02.52, КМС</t>
  </si>
  <si>
    <t>Кулеш П.В Кулеш М.В</t>
  </si>
  <si>
    <t>ГАДЖИЕВ Равил</t>
  </si>
  <si>
    <t>ГАДЖИЕВ Равил Насруллахович</t>
  </si>
  <si>
    <t>08.12.95, КМС</t>
  </si>
  <si>
    <t>Кулеш П.В.</t>
  </si>
  <si>
    <t>АКАЕВ Азамат</t>
  </si>
  <si>
    <t>АКАЕВ Азамат Арсенович</t>
  </si>
  <si>
    <t>07.01.98, КМС</t>
  </si>
  <si>
    <t>БУРОВ Олег</t>
  </si>
  <si>
    <t>БУРОВ Олег Олегович</t>
  </si>
  <si>
    <t>05.09.02, КМС</t>
  </si>
  <si>
    <t>Самарская, Самара, МС</t>
  </si>
  <si>
    <t>Самарская</t>
  </si>
  <si>
    <t>ВЛАДИМИРОВ Артём</t>
  </si>
  <si>
    <t>ВЛАДИМИРОВ Артём Юрьевич</t>
  </si>
  <si>
    <t>29.08.00, КМС</t>
  </si>
  <si>
    <t>ГУСЕВ Александр</t>
  </si>
  <si>
    <t>ГУСЕВ Александр  Валерьевич</t>
  </si>
  <si>
    <t>02.02.96, КМС</t>
  </si>
  <si>
    <t>Постников ДМ</t>
  </si>
  <si>
    <t>КАМАЛДИНОВ  Алик</t>
  </si>
  <si>
    <t>КАМАЛДИНОВ  Алик Галифатович</t>
  </si>
  <si>
    <t>20.04.98, КМС</t>
  </si>
  <si>
    <t>Кулеш П.В</t>
  </si>
  <si>
    <t>ШВЕЦОВ Матвей</t>
  </si>
  <si>
    <t>ШВЕЦОВ Матвей Григорьевич</t>
  </si>
  <si>
    <t>09.07.99, КМС</t>
  </si>
  <si>
    <t>Тюменская, Тюмень , ВС</t>
  </si>
  <si>
    <t>Николаев А.А.</t>
  </si>
  <si>
    <t>ЯББАРОВ Ирек</t>
  </si>
  <si>
    <t>ЯББАРОВ Ирек Раилевич</t>
  </si>
  <si>
    <t>11.09.99, КМС</t>
  </si>
  <si>
    <t>Р.Татарстан, Казань , ВС</t>
  </si>
  <si>
    <t>Гонышев А.В.</t>
  </si>
  <si>
    <t>САБИТОВ Тагир</t>
  </si>
  <si>
    <t>САБИТОВ Тагир Ильвартович</t>
  </si>
  <si>
    <t>27.12.01, КМС</t>
  </si>
  <si>
    <t>Иванов В.А</t>
  </si>
  <si>
    <t>ГАФОРОВ Руслан</t>
  </si>
  <si>
    <t>ГАФОРОВ Руслан Райимович</t>
  </si>
  <si>
    <t>16.10.01, КМС</t>
  </si>
  <si>
    <t>Кызлаков Л.А.,Аминов Д.Г.</t>
  </si>
  <si>
    <t>ПОЛЕЩУК Дмитрий</t>
  </si>
  <si>
    <t>ПОЛЕЩУК Дмитрий  Александрович</t>
  </si>
  <si>
    <t>15.05.02, КМС</t>
  </si>
  <si>
    <t>Красноярский, Лесосибирск, МС</t>
  </si>
  <si>
    <t>Блинов М.Г</t>
  </si>
  <si>
    <t>ХАРИТОНОВ Вячеслав</t>
  </si>
  <si>
    <t>ХАРИТОНОВ Вячеслав Николаевич</t>
  </si>
  <si>
    <t>06.08.89, МС</t>
  </si>
  <si>
    <t>Красноярский, Красноярск, МС</t>
  </si>
  <si>
    <t>Казанцев.И.О</t>
  </si>
  <si>
    <t>АБРАМОВ Тимофей</t>
  </si>
  <si>
    <t>АБРАМОВ Тимофей Романович</t>
  </si>
  <si>
    <t>14.07.00, МС</t>
  </si>
  <si>
    <t>Чупрасов П.А.,Постников Д.М.</t>
  </si>
  <si>
    <t>ДЕНИСОВ  Роман</t>
  </si>
  <si>
    <t>ДЕНИСОВ  Роман  Владимирович</t>
  </si>
  <si>
    <t>27.01.98, КМС</t>
  </si>
  <si>
    <t>Груздев, Шереметьев</t>
  </si>
  <si>
    <t>ВАСИЛЕНКО Алексей</t>
  </si>
  <si>
    <t>ВАСИЛЕНКО Алексей Васильевич</t>
  </si>
  <si>
    <t>10.10.89, КМС</t>
  </si>
  <si>
    <t>Р.Башкортостан, Уфа, МС</t>
  </si>
  <si>
    <t>Р.Башкортостан</t>
  </si>
  <si>
    <t>Ахметвалеев ИФ</t>
  </si>
  <si>
    <t>ЕКИМЕНКО  Дмитрий</t>
  </si>
  <si>
    <t>ЕКИМЕНКО  Дмитрий Александрович</t>
  </si>
  <si>
    <t>02.05.97, КМС</t>
  </si>
  <si>
    <t>Немцов Г.Н.</t>
  </si>
  <si>
    <t>ЛОГУА  Мириан</t>
  </si>
  <si>
    <t>ЛОГУА  Мириан  Кобаевич</t>
  </si>
  <si>
    <t>20.10.99, КМС</t>
  </si>
  <si>
    <t>Гуща Р.А</t>
  </si>
  <si>
    <t>СТОЙЛИК Станислав</t>
  </si>
  <si>
    <t>СТОЙЛИК Станислав Сергеевич</t>
  </si>
  <si>
    <t>28.07.94, КМС</t>
  </si>
  <si>
    <t>Омская, Омск, МО</t>
  </si>
  <si>
    <t>Омская</t>
  </si>
  <si>
    <t>Якубович Д.А.</t>
  </si>
  <si>
    <t>ДОРОФЕЕВ Дмитрий</t>
  </si>
  <si>
    <t>ДОРОФЕЕВ Дмитрий  Алексеевич</t>
  </si>
  <si>
    <t>23.05.03, КМС</t>
  </si>
  <si>
    <t>Угрюмов А .А</t>
  </si>
  <si>
    <t>ЕРОШЕНКО  Артём</t>
  </si>
  <si>
    <t>ЕРОШЕНКО  Артём  Юрьевич</t>
  </si>
  <si>
    <t>11.11.99, КМС</t>
  </si>
  <si>
    <t>БЕККЕР  Антон</t>
  </si>
  <si>
    <t>БЕККЕР  Антон Владимирович</t>
  </si>
  <si>
    <t>10.07.00, КМС</t>
  </si>
  <si>
    <t>Поспелов К.Г Михалевич А.И</t>
  </si>
  <si>
    <t>98+</t>
  </si>
  <si>
    <t>КОЛОСС Сергей</t>
  </si>
  <si>
    <t>КОЛОСС Сергей  Игоревич</t>
  </si>
  <si>
    <t>21.07.00, КМС</t>
  </si>
  <si>
    <t>Итого</t>
  </si>
  <si>
    <t>Алейск</t>
  </si>
  <si>
    <t xml:space="preserve">Алейск </t>
  </si>
  <si>
    <t>Баево</t>
  </si>
  <si>
    <t>Барнаул</t>
  </si>
  <si>
    <t xml:space="preserve">Барнаул </t>
  </si>
  <si>
    <t>Бийск</t>
  </si>
  <si>
    <t xml:space="preserve">Бийск </t>
  </si>
  <si>
    <t>Благовещенка</t>
  </si>
  <si>
    <t xml:space="preserve">г. Змеиногорс </t>
  </si>
  <si>
    <t>Заринск</t>
  </si>
  <si>
    <t xml:space="preserve">Заринск </t>
  </si>
  <si>
    <t>Зональный район</t>
  </si>
  <si>
    <t xml:space="preserve">Зональный район </t>
  </si>
  <si>
    <t>Красногорское</t>
  </si>
  <si>
    <t>Санниково</t>
  </si>
  <si>
    <t xml:space="preserve">Славгород </t>
  </si>
  <si>
    <t>Старобелокуриха</t>
  </si>
  <si>
    <t xml:space="preserve">Шипуново </t>
  </si>
  <si>
    <t>Всероссийские соревнования по самбо "Кубок Сибири" посвященные памяти Героя России Юрия Климва (ЕКП №37193, КП НСО №02-0615)</t>
  </si>
  <si>
    <t>Протокол мандатной комиссии мужчины, женщины, боевое самбо.</t>
  </si>
  <si>
    <t>ВЕСОВЫЕ КАТЕГОРИИ</t>
  </si>
  <si>
    <t>Амурская</t>
  </si>
  <si>
    <t>Владимирская</t>
  </si>
  <si>
    <t>Ивановская</t>
  </si>
  <si>
    <t>Санкт-Петербург</t>
  </si>
  <si>
    <t>Свердловская</t>
  </si>
  <si>
    <t>Томская</t>
  </si>
  <si>
    <t>Чувашская</t>
  </si>
  <si>
    <t>/ Иркутск /</t>
  </si>
  <si>
    <t>/ Р.Алтай /</t>
  </si>
  <si>
    <t>СПИСОК СУБЪЕКТОВ РФ</t>
  </si>
  <si>
    <t>Алтайский край</t>
  </si>
  <si>
    <t>Владимирская область</t>
  </si>
  <si>
    <t>Забайкальский край</t>
  </si>
  <si>
    <t>Иркутская область</t>
  </si>
  <si>
    <t>Кемеровская область</t>
  </si>
  <si>
    <t>Красноярский край</t>
  </si>
  <si>
    <t>Курганская область</t>
  </si>
  <si>
    <t>Московская область</t>
  </si>
  <si>
    <t>Новосибирская область</t>
  </si>
  <si>
    <t>Пензинская область</t>
  </si>
  <si>
    <t>Пермский край</t>
  </si>
  <si>
    <t>Республика Алтай</t>
  </si>
  <si>
    <t>Республика Калмыкия</t>
  </si>
  <si>
    <t>Республика Тыва</t>
  </si>
  <si>
    <t>Республика Хакасия</t>
  </si>
  <si>
    <t>Свердловская область</t>
  </si>
  <si>
    <t>Томская область</t>
  </si>
  <si>
    <t>Тюменская область</t>
  </si>
  <si>
    <t>ХМАО-Югра</t>
  </si>
  <si>
    <t>Челябинская область</t>
  </si>
  <si>
    <t>ЯНАО</t>
  </si>
  <si>
    <t xml:space="preserve">     Гл.судья, судья ВК                                                          Вышегородцев Д.Е./ Северск /</t>
  </si>
  <si>
    <t>Вышегородцев Д.Е.</t>
  </si>
  <si>
    <t>/ Северск /</t>
  </si>
  <si>
    <t xml:space="preserve">     Гл.секретарь, судья ВК                                                  Трескин С.М. / Бийск /</t>
  </si>
  <si>
    <t>Трескин С.М.</t>
  </si>
  <si>
    <t>/ Бийск /</t>
  </si>
  <si>
    <t>Бийск, СШОР №3</t>
  </si>
  <si>
    <t>/ г. Бийск /</t>
  </si>
  <si>
    <t>Краевые соревнования по самбо XLV спартакиады спортивных школ среди юношей и девушек 14-16 лет (ЕКП 57.2)</t>
  </si>
  <si>
    <t>17-19.01.2025 г.                                                                                        г.Бийск</t>
  </si>
  <si>
    <t>37 кг</t>
  </si>
  <si>
    <t>ПАШИНЦЕВА  Виктория Александровна</t>
  </si>
  <si>
    <t>14.07.10, 1юн</t>
  </si>
  <si>
    <t>Бийск, МБУДО СШОР№3 имени А. Гуляева</t>
  </si>
  <si>
    <t>Акулов В.Н., Шевцова Е.В.</t>
  </si>
  <si>
    <t>#N/A</t>
  </si>
  <si>
    <t>41 кг</t>
  </si>
  <si>
    <t>КРОЛЬ Ольга Артемовна</t>
  </si>
  <si>
    <t>17.10.10, 2юн</t>
  </si>
  <si>
    <t>Алейск , МБУДО «СШ»г.Алейска</t>
  </si>
  <si>
    <t>Старков В. Г.</t>
  </si>
  <si>
    <t xml:space="preserve">ТЕПЛОВА Анжелика  Сергеевна </t>
  </si>
  <si>
    <t>31.01.11, 3юн</t>
  </si>
  <si>
    <t>г. Змеиногорс , МБУДО ,,Змеиногорская СШ"</t>
  </si>
  <si>
    <t xml:space="preserve">Ломиворотов Сергей Сергеевич </t>
  </si>
  <si>
    <t>БЕЗГИНА Диана Альбертовна</t>
  </si>
  <si>
    <t>31.05.09, 2сп</t>
  </si>
  <si>
    <t>Красногорское, МБУ ДО СШ Виктория</t>
  </si>
  <si>
    <t xml:space="preserve">Политов К. В. Тебереков Г. И. </t>
  </si>
  <si>
    <t>СИМАКОВА Виолетта Александровна</t>
  </si>
  <si>
    <t>31.05.11, 2юн</t>
  </si>
  <si>
    <t>Зональный район, Зональная ДЮСШ</t>
  </si>
  <si>
    <t>Шуликов Е.С. Шуликов А.С.</t>
  </si>
  <si>
    <t xml:space="preserve">ПУШНИНА Анастасия Сергеевна </t>
  </si>
  <si>
    <t>10.09.11, 3юн</t>
  </si>
  <si>
    <t>Алейск, МБУДО «СШ»г.Алейска</t>
  </si>
  <si>
    <t xml:space="preserve">ШИПУЛИНА  Елизавета  Евгеньевна </t>
  </si>
  <si>
    <t>25.02.08, 3юн</t>
  </si>
  <si>
    <t>44 кг</t>
  </si>
  <si>
    <t xml:space="preserve">ЛАВРЕНТИВ  Нелли Ярославовна </t>
  </si>
  <si>
    <t>01.11.10, 2юн</t>
  </si>
  <si>
    <t>ШНЕЙГЕРБЕРГЕР Анжелика Артемовна</t>
  </si>
  <si>
    <t>07.08.11, 1юн</t>
  </si>
  <si>
    <t>Шуликов Е.С.,Шуликов А.С</t>
  </si>
  <si>
    <t>КУЗОВНИКОВА Валерия Алексеевна</t>
  </si>
  <si>
    <t>09.08.11, 1юн</t>
  </si>
  <si>
    <t xml:space="preserve">Бийск, МБУДО СШОР№3 имени А. Гуляева </t>
  </si>
  <si>
    <t xml:space="preserve">МАРЬЯСОВА Вероники  Владимировна </t>
  </si>
  <si>
    <t>21.09.10, 2юн</t>
  </si>
  <si>
    <t xml:space="preserve">Заринск , МАУ «Спорт» Заринск </t>
  </si>
  <si>
    <t>Блинов А.В.</t>
  </si>
  <si>
    <t xml:space="preserve">ТЕМЧУК Ксения  Максимовна </t>
  </si>
  <si>
    <t>06.12.11, 2юн</t>
  </si>
  <si>
    <t>Славгород , МБУ ДО СШ ЦВПВ Десантник</t>
  </si>
  <si>
    <t>Казеев.В.И.</t>
  </si>
  <si>
    <t>ПАВЛОВА Дарья Владимировна</t>
  </si>
  <si>
    <t>05.07.10, 3юн</t>
  </si>
  <si>
    <t>47 кг</t>
  </si>
  <si>
    <t>МАРЧЕНКО Екатерина Михайловна</t>
  </si>
  <si>
    <t>10.02.10, 3юн</t>
  </si>
  <si>
    <t>Старобелокуриха, СКС " МЕДОЕД "</t>
  </si>
  <si>
    <t>Воробьев С. Н.</t>
  </si>
  <si>
    <t>КРАВЦОВА Екатерина Вадимовна</t>
  </si>
  <si>
    <t>21.02.09, 3юн</t>
  </si>
  <si>
    <t>Старобелокуриха, СКС "МЕДОЕД"</t>
  </si>
  <si>
    <t>АКИМОЧКИНА Екатерина Владимировна</t>
  </si>
  <si>
    <t>09.06.10, 2юн</t>
  </si>
  <si>
    <t>Благовещенка, МБУ ДО «Благовещенская спортивная школа»</t>
  </si>
  <si>
    <t xml:space="preserve">Екименко А.В. </t>
  </si>
  <si>
    <t xml:space="preserve">СЕЛЕЗНЕВА  Софья  Алексеевна </t>
  </si>
  <si>
    <t>24.07.10, 1юн</t>
  </si>
  <si>
    <t>Заринск , МАУ СПОРТ</t>
  </si>
  <si>
    <t xml:space="preserve">ЦИГЛЕР  Елена  Викторовна </t>
  </si>
  <si>
    <t>29.11.10, 3юн</t>
  </si>
  <si>
    <t xml:space="preserve">Шипуново , МКУДО Шипуновская ДЮСШ </t>
  </si>
  <si>
    <t xml:space="preserve">Шаталов В Н </t>
  </si>
  <si>
    <t>РЫЖКОВА  Фатима Азаматовна</t>
  </si>
  <si>
    <t>21.03.11, 3юн</t>
  </si>
  <si>
    <t>Зональный район , "ДЮСШ" Легионер</t>
  </si>
  <si>
    <t>Шуликов А.С, Шуликов Е.с</t>
  </si>
  <si>
    <t>50 кг</t>
  </si>
  <si>
    <t>АХНИНА Дана Михайловна</t>
  </si>
  <si>
    <t>11.01.10, 1сп</t>
  </si>
  <si>
    <t>Шалюта П.В., Паринова Т.В.</t>
  </si>
  <si>
    <t>РЕШЕТОВА София Евгеньевна</t>
  </si>
  <si>
    <t>02.01.09, 1юн</t>
  </si>
  <si>
    <t>Заринск, МАУ "Спорт"</t>
  </si>
  <si>
    <t xml:space="preserve">Блинов А. В. </t>
  </si>
  <si>
    <t>КАШИНА Карина Анатольевна</t>
  </si>
  <si>
    <t>16.10.10, 3юн</t>
  </si>
  <si>
    <t xml:space="preserve">Тебереков Г. И. Политов К. В. </t>
  </si>
  <si>
    <t>СТОПАЧЕВА Полина Александровна</t>
  </si>
  <si>
    <t>30.04.09, 3юн</t>
  </si>
  <si>
    <t>Баево, Сш</t>
  </si>
  <si>
    <t>Ливенус АВ</t>
  </si>
  <si>
    <t xml:space="preserve">СИНЕЛЬНИКОВА  Регина Анатольевна </t>
  </si>
  <si>
    <t>24.09.11, 2юн</t>
  </si>
  <si>
    <t>54 кг</t>
  </si>
  <si>
    <t xml:space="preserve">МЕДВЕДЕВА  Екатерина  Дмитриевна </t>
  </si>
  <si>
    <t>30.09.10, 1сп</t>
  </si>
  <si>
    <t xml:space="preserve">Барнаул , КСШОР </t>
  </si>
  <si>
    <t xml:space="preserve">Хоружев А.И. </t>
  </si>
  <si>
    <t>ФЕДОТОВА Анна Максимовна</t>
  </si>
  <si>
    <t>01.01.09, 1юн</t>
  </si>
  <si>
    <t>Бийск, СШОР №3 им. А. Гуляева</t>
  </si>
  <si>
    <t>ПАШКОВА  Ксения Сергеевна</t>
  </si>
  <si>
    <t>11.12.09, 2юн</t>
  </si>
  <si>
    <t>Зональный район, Зональная районная ДЮСШ</t>
  </si>
  <si>
    <t xml:space="preserve">Шуликов Е. С. Шуликов А. С. </t>
  </si>
  <si>
    <t>РАЗУМОВА Арина Владимировна</t>
  </si>
  <si>
    <t>02.12.09, 1юн</t>
  </si>
  <si>
    <t>Барнаул, МБУ ДО "СШОР 2"</t>
  </si>
  <si>
    <t xml:space="preserve">Дмитриева И. С. </t>
  </si>
  <si>
    <t xml:space="preserve">СТРЕЛЬЦОВА  Анфиса Сергеевна </t>
  </si>
  <si>
    <t>16.11.09, 3юн</t>
  </si>
  <si>
    <t>59 кг</t>
  </si>
  <si>
    <t>ПОБЕЖИМОВА Полина Евгеньевна</t>
  </si>
  <si>
    <t>03.11.09, КМС</t>
  </si>
  <si>
    <t>ТАСКИНА Анастасия  Алексеевна</t>
  </si>
  <si>
    <t>28.04.10, 1юн</t>
  </si>
  <si>
    <t>Санниково, ДЮСШ Первомайского района</t>
  </si>
  <si>
    <t>Таскин А.Ю.</t>
  </si>
  <si>
    <t xml:space="preserve">ЯРОСЛАВ  Мария  Дмитриевна </t>
  </si>
  <si>
    <t>16.09.10, 1юн</t>
  </si>
  <si>
    <t>Буторин С.А.</t>
  </si>
  <si>
    <t xml:space="preserve">КОТЕЛЬНИКОВА  Ксения Сергеевна </t>
  </si>
  <si>
    <t>06.03.10, 2юн</t>
  </si>
  <si>
    <t>65 кг</t>
  </si>
  <si>
    <t>НОВИКОВА  Валерия  Викторовна</t>
  </si>
  <si>
    <t>13.02.09, 2сп</t>
  </si>
  <si>
    <t>Барнаул , УОР</t>
  </si>
  <si>
    <t>Тюкин С. Г.  Субочева В. В.</t>
  </si>
  <si>
    <t>УФИМЦЕВА Варвара Ивановна</t>
  </si>
  <si>
    <t>14.04.10, 2юн</t>
  </si>
  <si>
    <t>Бийск , СШОР №3 им.А.Гуляева</t>
  </si>
  <si>
    <t>Асадова А.В., Гаврилов В.В.</t>
  </si>
  <si>
    <t>АЛИЕВА Дилара Рустамовна</t>
  </si>
  <si>
    <t>25.02.10, 2юн</t>
  </si>
  <si>
    <t>Казеев.В.И</t>
  </si>
  <si>
    <t>ИЛЬИЧЁВА  Софья  Александровна</t>
  </si>
  <si>
    <t>12.06.09, 2юн</t>
  </si>
  <si>
    <t xml:space="preserve">ЯШНАЯ Софья Александровна </t>
  </si>
  <si>
    <t>29.04.09, 3юн</t>
  </si>
  <si>
    <t xml:space="preserve">Славгород , МБУ ДО СШ ЦВПВ ДЕСАНТНИК </t>
  </si>
  <si>
    <t>МЕДВЕДЕВА Ярослава Алексеевна</t>
  </si>
  <si>
    <t>16.10.11, 3юн</t>
  </si>
  <si>
    <t>72 кг</t>
  </si>
  <si>
    <t xml:space="preserve">АШИХМИНА  Полина  Ивановна </t>
  </si>
  <si>
    <t>27.05.09, 2сп</t>
  </si>
  <si>
    <t>Барнаул , АУОР</t>
  </si>
  <si>
    <t xml:space="preserve">Тюкин С.Г, Политов К.В </t>
  </si>
  <si>
    <t>ЭСАУЛКО Полина Игоревна</t>
  </si>
  <si>
    <t>19.11.09, 2юн</t>
  </si>
  <si>
    <t>72+ кг</t>
  </si>
  <si>
    <t>ВЕТРОВА Алина Владимировна</t>
  </si>
  <si>
    <t>19.11.09, 3юн</t>
  </si>
  <si>
    <t>ТАНРВЕРДИЕВА Айгуль Самиркзы</t>
  </si>
  <si>
    <t>24.02.10, 2юн</t>
  </si>
  <si>
    <t>Димитриенко И.В.</t>
  </si>
  <si>
    <t>Кайгородов О.С.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</si>
</sst>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4"/>
      <color rgb="FFFF0000"/>
      <name val="Arial"/>
    </font>
    <font>
      <u/>
      <sz val="10"/>
      <color rgb="FF1155CC"/>
      <name val="Arial"/>
    </font>
    <font>
      <b/>
      <sz val="10"/>
      <color theme="1"/>
      <name val="Arial"/>
      <scheme val="minor"/>
    </font>
    <font>
      <b/>
      <sz val="14"/>
      <color theme="1"/>
      <name val="Arial"/>
    </font>
    <font>
      <sz val="10"/>
      <name val="Arial"/>
    </font>
    <font>
      <sz val="11"/>
      <color rgb="FF000000"/>
      <name val="Inconsolata"/>
    </font>
    <font>
      <b/>
      <sz val="10"/>
      <color theme="1"/>
      <name val="Arial Narrow"/>
    </font>
    <font>
      <b/>
      <sz val="16"/>
      <color theme="1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Roboto"/>
    </font>
    <font>
      <sz val="10"/>
      <color rgb="FFFFFFFF"/>
      <name val="Arial"/>
      <scheme val="minor"/>
    </font>
    <font>
      <sz val="11"/>
      <color rgb="FFFFFFFF"/>
      <name val="Inconsolata"/>
    </font>
    <font>
      <u/>
      <sz val="10"/>
      <color rgb="FF0000FF"/>
      <name val="Arial"/>
    </font>
    <font>
      <u/>
      <sz val="10"/>
      <color rgb="FF1155CC"/>
      <name val="Arial"/>
      <scheme val="minor"/>
    </font>
    <font>
      <u/>
      <sz val="11"/>
      <color rgb="FF008000"/>
      <name val="Inconsolata"/>
    </font>
    <font>
      <sz val="10"/>
      <color rgb="FF000000"/>
      <name val="Arial"/>
      <scheme val="minor"/>
    </font>
    <font>
      <b/>
      <sz val="14"/>
      <color theme="1"/>
      <name val="Arial"/>
      <scheme val="minor"/>
    </font>
    <font>
      <b/>
      <i/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b/>
      <sz val="14"/>
      <color rgb="FF000000"/>
      <name val="Arial"/>
    </font>
    <font>
      <sz val="10"/>
      <color rgb="FF000000"/>
      <name val="Arial"/>
    </font>
    <font>
      <sz val="12"/>
      <color theme="1"/>
      <name val="Arial"/>
    </font>
    <font>
      <b/>
      <i/>
      <sz val="10"/>
      <color theme="1"/>
      <name val="Arial"/>
    </font>
    <font>
      <b/>
      <sz val="10"/>
      <color rgb="FF000000"/>
      <name val="Arial"/>
    </font>
    <font>
      <i/>
      <sz val="10"/>
      <color theme="1"/>
      <name val="Arial"/>
      <scheme val="minor"/>
    </font>
    <font>
      <b/>
      <sz val="12"/>
      <color rgb="FF000000"/>
      <name val="Arial"/>
    </font>
    <font>
      <b/>
      <i/>
      <sz val="14"/>
      <color rgb="FF000000"/>
      <name val="Arial"/>
    </font>
    <font>
      <sz val="14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00FFFF"/>
        <bgColor rgb="FF00FFFF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BEFF1"/>
        <bgColor rgb="FFEBEFF1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8" fillId="0" borderId="6" xfId="0" applyFont="1" applyBorder="1" applyAlignment="1"/>
    <xf numFmtId="0" fontId="4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/>
    <xf numFmtId="0" fontId="10" fillId="6" borderId="8" xfId="0" applyFont="1" applyFill="1" applyBorder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3" borderId="0" xfId="0" applyFont="1" applyFill="1" applyAlignment="1"/>
    <xf numFmtId="0" fontId="10" fillId="6" borderId="12" xfId="0" applyFont="1" applyFill="1" applyBorder="1" applyAlignment="1">
      <alignment horizontal="center"/>
    </xf>
    <xf numFmtId="0" fontId="13" fillId="0" borderId="13" xfId="0" applyFont="1" applyBorder="1" applyAlignment="1"/>
    <xf numFmtId="0" fontId="14" fillId="3" borderId="0" xfId="0" applyFont="1" applyFill="1" applyAlignment="1"/>
    <xf numFmtId="0" fontId="13" fillId="0" borderId="14" xfId="0" applyFont="1" applyBorder="1" applyAlignment="1"/>
    <xf numFmtId="0" fontId="15" fillId="0" borderId="0" xfId="0" applyFont="1" applyAlignment="1"/>
    <xf numFmtId="0" fontId="16" fillId="0" borderId="0" xfId="0" applyFont="1" applyAlignment="1"/>
    <xf numFmtId="0" fontId="10" fillId="6" borderId="15" xfId="0" applyFont="1" applyFill="1" applyBorder="1" applyAlignment="1">
      <alignment horizontal="center"/>
    </xf>
    <xf numFmtId="0" fontId="13" fillId="0" borderId="16" xfId="0" applyFont="1" applyBorder="1" applyAlignment="1"/>
    <xf numFmtId="0" fontId="13" fillId="0" borderId="17" xfId="0" applyFont="1" applyBorder="1" applyAlignment="1"/>
    <xf numFmtId="0" fontId="10" fillId="6" borderId="19" xfId="0" applyFont="1" applyFill="1" applyBorder="1" applyAlignment="1">
      <alignment horizontal="center"/>
    </xf>
    <xf numFmtId="0" fontId="13" fillId="0" borderId="20" xfId="0" applyFont="1" applyBorder="1" applyAlignment="1"/>
    <xf numFmtId="0" fontId="13" fillId="0" borderId="21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7" fillId="3" borderId="0" xfId="0" applyFont="1" applyFill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0" xfId="0" applyFont="1" applyAlignment="1">
      <alignment horizontal="right"/>
    </xf>
    <xf numFmtId="0" fontId="7" fillId="3" borderId="0" xfId="0" applyFont="1" applyFill="1" applyAlignment="1"/>
    <xf numFmtId="0" fontId="18" fillId="0" borderId="13" xfId="0" applyFont="1" applyBorder="1" applyAlignment="1"/>
    <xf numFmtId="0" fontId="18" fillId="0" borderId="14" xfId="0" applyFont="1" applyBorder="1" applyAlignment="1"/>
    <xf numFmtId="0" fontId="10" fillId="6" borderId="22" xfId="0" applyFont="1" applyFill="1" applyBorder="1" applyAlignment="1">
      <alignment horizontal="center"/>
    </xf>
    <xf numFmtId="0" fontId="18" fillId="0" borderId="23" xfId="0" applyFont="1" applyBorder="1" applyAlignment="1"/>
    <xf numFmtId="0" fontId="18" fillId="0" borderId="24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8" fillId="0" borderId="23" xfId="0" applyFont="1" applyBorder="1" applyAlignment="1"/>
    <xf numFmtId="0" fontId="1" fillId="0" borderId="23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13" xfId="0" applyFont="1" applyBorder="1" applyAlignment="1"/>
    <xf numFmtId="0" fontId="1" fillId="0" borderId="13" xfId="0" applyFont="1" applyBorder="1"/>
    <xf numFmtId="0" fontId="13" fillId="0" borderId="23" xfId="0" applyFont="1" applyBorder="1" applyAlignment="1"/>
    <xf numFmtId="0" fontId="13" fillId="0" borderId="23" xfId="0" applyFont="1" applyBorder="1" applyAlignment="1"/>
    <xf numFmtId="0" fontId="13" fillId="0" borderId="24" xfId="0" applyFont="1" applyBorder="1" applyAlignment="1"/>
    <xf numFmtId="0" fontId="13" fillId="0" borderId="13" xfId="0" applyFont="1" applyBorder="1" applyAlignment="1"/>
    <xf numFmtId="0" fontId="13" fillId="0" borderId="20" xfId="0" applyFont="1" applyBorder="1" applyAlignment="1"/>
    <xf numFmtId="0" fontId="1" fillId="7" borderId="0" xfId="0" applyFont="1" applyFill="1"/>
    <xf numFmtId="0" fontId="1" fillId="0" borderId="9" xfId="0" applyFont="1" applyBorder="1"/>
    <xf numFmtId="0" fontId="18" fillId="7" borderId="13" xfId="0" applyFont="1" applyFill="1" applyBorder="1" applyAlignment="1"/>
    <xf numFmtId="0" fontId="18" fillId="7" borderId="13" xfId="0" applyFont="1" applyFill="1" applyBorder="1" applyAlignment="1"/>
    <xf numFmtId="0" fontId="18" fillId="7" borderId="14" xfId="0" applyFont="1" applyFill="1" applyBorder="1" applyAlignment="1"/>
    <xf numFmtId="0" fontId="18" fillId="7" borderId="16" xfId="0" applyFont="1" applyFill="1" applyBorder="1" applyAlignment="1"/>
    <xf numFmtId="0" fontId="18" fillId="7" borderId="17" xfId="0" applyFont="1" applyFill="1" applyBorder="1" applyAlignment="1"/>
    <xf numFmtId="0" fontId="18" fillId="7" borderId="23" xfId="0" applyFont="1" applyFill="1" applyBorder="1" applyAlignment="1"/>
    <xf numFmtId="0" fontId="18" fillId="7" borderId="23" xfId="0" applyFont="1" applyFill="1" applyBorder="1" applyAlignment="1"/>
    <xf numFmtId="0" fontId="18" fillId="7" borderId="24" xfId="0" applyFont="1" applyFill="1" applyBorder="1" applyAlignment="1"/>
    <xf numFmtId="0" fontId="9" fillId="7" borderId="0" xfId="0" applyFont="1" applyFill="1" applyAlignment="1">
      <alignment horizontal="center" vertical="center" textRotation="90"/>
    </xf>
    <xf numFmtId="0" fontId="10" fillId="7" borderId="0" xfId="0" applyFont="1" applyFill="1" applyAlignment="1">
      <alignment horizontal="center"/>
    </xf>
    <xf numFmtId="0" fontId="1" fillId="0" borderId="0" xfId="0" applyFont="1" applyAlignment="1"/>
    <xf numFmtId="0" fontId="1" fillId="0" borderId="0" xfId="0" applyFont="1" applyAlignment="1"/>
    <xf numFmtId="0" fontId="20" fillId="0" borderId="0" xfId="0" applyFont="1" applyAlignment="1"/>
    <xf numFmtId="0" fontId="4" fillId="0" borderId="0" xfId="0" applyFont="1" applyAlignment="1"/>
    <xf numFmtId="0" fontId="20" fillId="0" borderId="0" xfId="0" applyFont="1"/>
    <xf numFmtId="0" fontId="1" fillId="0" borderId="0" xfId="0" applyFont="1" applyAlignment="1"/>
    <xf numFmtId="0" fontId="11" fillId="8" borderId="0" xfId="0" applyFont="1" applyFill="1" applyAlignment="1"/>
    <xf numFmtId="0" fontId="11" fillId="8" borderId="0" xfId="0" applyFont="1" applyFill="1" applyAlignment="1">
      <alignment horizontal="right"/>
    </xf>
    <xf numFmtId="0" fontId="7" fillId="3" borderId="0" xfId="0" applyFont="1" applyFill="1"/>
    <xf numFmtId="0" fontId="21" fillId="0" borderId="0" xfId="0" applyFont="1" applyAlignment="1"/>
    <xf numFmtId="0" fontId="22" fillId="2" borderId="0" xfId="0" applyFont="1" applyFill="1" applyAlignment="1"/>
    <xf numFmtId="0" fontId="2" fillId="0" borderId="0" xfId="0" applyFont="1" applyAlignment="1">
      <alignment horizontal="center" vertical="center"/>
    </xf>
    <xf numFmtId="0" fontId="27" fillId="11" borderId="6" xfId="0" applyFont="1" applyFill="1" applyBorder="1" applyAlignment="1">
      <alignment horizontal="center" vertical="center" wrapText="1"/>
    </xf>
    <xf numFmtId="0" fontId="27" fillId="11" borderId="13" xfId="0" applyFont="1" applyFill="1" applyBorder="1" applyAlignment="1">
      <alignment horizontal="center" vertical="center" wrapText="1"/>
    </xf>
    <xf numFmtId="0" fontId="27" fillId="11" borderId="13" xfId="0" applyFont="1" applyFill="1" applyBorder="1" applyAlignment="1">
      <alignment horizontal="center" vertical="center" wrapText="1"/>
    </xf>
    <xf numFmtId="0" fontId="27" fillId="12" borderId="13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12" borderId="13" xfId="0" applyFont="1" applyFill="1" applyBorder="1" applyAlignment="1">
      <alignment horizontal="center" vertical="center" wrapText="1"/>
    </xf>
    <xf numFmtId="0" fontId="27" fillId="13" borderId="1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28" fillId="0" borderId="0" xfId="0" applyFont="1" applyAlignment="1"/>
    <xf numFmtId="0" fontId="29" fillId="4" borderId="0" xfId="0" applyFont="1" applyFill="1" applyAlignment="1">
      <alignment horizontal="center" wrapText="1"/>
    </xf>
    <xf numFmtId="0" fontId="24" fillId="9" borderId="0" xfId="0" applyFont="1" applyFill="1" applyAlignment="1">
      <alignment horizontal="center"/>
    </xf>
    <xf numFmtId="0" fontId="31" fillId="3" borderId="13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31" fillId="13" borderId="13" xfId="0" applyFont="1" applyFill="1" applyBorder="1" applyAlignment="1">
      <alignment horizontal="center" vertical="center" wrapText="1"/>
    </xf>
    <xf numFmtId="0" fontId="27" fillId="13" borderId="0" xfId="0" applyFont="1" applyFill="1" applyAlignment="1">
      <alignment horizontal="center" vertical="center" wrapText="1"/>
    </xf>
    <xf numFmtId="0" fontId="31" fillId="13" borderId="13" xfId="0" applyFont="1" applyFill="1" applyBorder="1" applyAlignment="1">
      <alignment horizontal="center" vertical="center" wrapText="1"/>
    </xf>
    <xf numFmtId="0" fontId="27" fillId="13" borderId="13" xfId="0" applyFont="1" applyFill="1" applyBorder="1" applyAlignment="1">
      <alignment horizontal="center" vertical="center" wrapText="1"/>
    </xf>
    <xf numFmtId="0" fontId="27" fillId="13" borderId="0" xfId="0" applyFont="1" applyFill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0" xfId="0" applyFont="1" applyFill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textRotation="90"/>
    </xf>
    <xf numFmtId="0" fontId="6" fillId="0" borderId="11" xfId="0" applyFont="1" applyBorder="1"/>
    <xf numFmtId="0" fontId="6" fillId="0" borderId="18" xfId="0" applyFont="1" applyBorder="1"/>
    <xf numFmtId="0" fontId="19" fillId="5" borderId="7" xfId="0" applyFont="1" applyFill="1" applyBorder="1" applyAlignment="1">
      <alignment horizontal="center" vertical="center" textRotation="90"/>
    </xf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7" fillId="3" borderId="4" xfId="0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wrapText="1"/>
    </xf>
    <xf numFmtId="0" fontId="24" fillId="9" borderId="25" xfId="0" applyFont="1" applyFill="1" applyBorder="1" applyAlignment="1">
      <alignment horizontal="center"/>
    </xf>
    <xf numFmtId="0" fontId="6" fillId="0" borderId="26" xfId="0" applyFont="1" applyBorder="1"/>
    <xf numFmtId="0" fontId="6" fillId="0" borderId="27" xfId="0" applyFont="1" applyBorder="1"/>
    <xf numFmtId="0" fontId="25" fillId="0" borderId="0" xfId="0" applyFont="1" applyAlignment="1">
      <alignment horizontal="center"/>
    </xf>
    <xf numFmtId="0" fontId="26" fillId="10" borderId="7" xfId="0" applyFont="1" applyFill="1" applyBorder="1" applyAlignment="1">
      <alignment horizontal="center" vertical="center"/>
    </xf>
    <xf numFmtId="0" fontId="6" fillId="0" borderId="28" xfId="0" applyFont="1" applyBorder="1"/>
    <xf numFmtId="0" fontId="6" fillId="0" borderId="29" xfId="0" applyFont="1" applyBorder="1"/>
    <xf numFmtId="0" fontId="2" fillId="0" borderId="30" xfId="0" applyFont="1" applyBorder="1" applyAlignment="1">
      <alignment horizontal="center" vertical="center"/>
    </xf>
    <xf numFmtId="0" fontId="6" fillId="0" borderId="31" xfId="0" applyFont="1" applyBorder="1"/>
    <xf numFmtId="0" fontId="29" fillId="4" borderId="30" xfId="0" applyFont="1" applyFill="1" applyBorder="1" applyAlignment="1">
      <alignment horizontal="center" wrapText="1"/>
    </xf>
    <xf numFmtId="0" fontId="24" fillId="7" borderId="30" xfId="0" applyFont="1" applyFill="1" applyBorder="1" applyAlignment="1">
      <alignment horizontal="center"/>
    </xf>
    <xf numFmtId="0" fontId="30" fillId="9" borderId="30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1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4">
    <tableStyle name="Ком.перв ИТОГ-style" pivot="0" count="3">
      <tableStyleElement type="headerRow" dxfId="12"/>
      <tableStyleElement type="firstRowStripe" dxfId="11"/>
      <tableStyleElement type="secondRowStripe" dxfId="10"/>
    </tableStyle>
    <tableStyle name="Ком.перв ИТОГ-style 2" pivot="0" count="2">
      <tableStyleElement type="firstRowStripe" dxfId="9"/>
      <tableStyleElement type="secondRowStripe" dxfId="8"/>
    </tableStyle>
    <tableStyle name="Ком.перв ИТОГ (копия)-style" pivot="0" count="3">
      <tableStyleElement type="headerRow" dxfId="7"/>
      <tableStyleElement type="firstRowStripe" dxfId="6"/>
      <tableStyleElement type="secondRowStripe" dxfId="5"/>
    </tableStyle>
    <tableStyle name="Ком.перв ИТОГ (копия)-style 2" pivot="0" count="2"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81"/>
  <sheetViews>
    <sheetView tabSelected="1" workbookViewId="0">
      <selection activeCell="F9" sqref="F9"/>
    </sheetView>
  </sheetViews>
  <sheetFormatPr defaultColWidth="12.5703125" defaultRowHeight="15.75" customHeight="1"/>
  <cols>
    <col min="1" max="1" width="3.42578125" customWidth="1"/>
    <col min="2" max="2" width="5.85546875" customWidth="1"/>
    <col min="3" max="3" width="32.5703125" customWidth="1"/>
    <col min="5" max="5" width="5.7109375" hidden="1" customWidth="1"/>
    <col min="6" max="6" width="33.5703125" customWidth="1"/>
    <col min="7" max="7" width="23.42578125" hidden="1" customWidth="1"/>
    <col min="8" max="8" width="25.42578125" customWidth="1"/>
    <col min="9" max="9" width="2.42578125" customWidth="1"/>
    <col min="10" max="10" width="7.140625" customWidth="1"/>
    <col min="11" max="11" width="4.7109375" customWidth="1"/>
  </cols>
  <sheetData>
    <row r="1" spans="1:11" ht="18">
      <c r="A1" s="101" t="s">
        <v>0</v>
      </c>
      <c r="B1" s="102"/>
      <c r="C1" s="102"/>
      <c r="D1" s="102"/>
      <c r="E1" s="102"/>
      <c r="F1" s="102"/>
      <c r="G1" s="102"/>
      <c r="H1" s="102"/>
      <c r="I1" s="2"/>
      <c r="K1" s="3"/>
    </row>
    <row r="2" spans="1:11" ht="12.75">
      <c r="A2" s="103" t="s">
        <v>1</v>
      </c>
      <c r="B2" s="102"/>
      <c r="C2" s="102"/>
      <c r="D2" s="102"/>
      <c r="E2" s="102"/>
      <c r="F2" s="102"/>
      <c r="G2" s="102"/>
      <c r="H2" s="102"/>
    </row>
    <row r="3" spans="1:11" ht="44.25" customHeight="1">
      <c r="A3" s="104" t="s">
        <v>576</v>
      </c>
      <c r="B3" s="105"/>
      <c r="C3" s="105"/>
      <c r="D3" s="105"/>
      <c r="E3" s="105"/>
      <c r="F3" s="105"/>
      <c r="G3" s="105"/>
      <c r="H3" s="106"/>
    </row>
    <row r="4" spans="1:11" ht="14.25">
      <c r="A4" s="107" t="s">
        <v>577</v>
      </c>
      <c r="B4" s="108"/>
      <c r="C4" s="108"/>
      <c r="D4" s="108"/>
      <c r="E4" s="108"/>
      <c r="F4" s="108"/>
      <c r="G4" s="108"/>
      <c r="H4" s="109"/>
    </row>
    <row r="6" spans="1:11" ht="24" customHeight="1">
      <c r="A6" s="1" t="s">
        <v>2</v>
      </c>
      <c r="B6" s="4" t="s">
        <v>3</v>
      </c>
      <c r="C6" s="5" t="s">
        <v>4</v>
      </c>
      <c r="D6" s="6" t="s">
        <v>5</v>
      </c>
      <c r="E6" s="6" t="s">
        <v>6</v>
      </c>
      <c r="F6" s="6" t="s">
        <v>7</v>
      </c>
      <c r="G6" s="7" t="s">
        <v>2</v>
      </c>
      <c r="H6" s="6" t="s">
        <v>8</v>
      </c>
    </row>
    <row r="7" spans="1:11">
      <c r="A7" s="97" t="s">
        <v>578</v>
      </c>
      <c r="B7" s="8">
        <v>1</v>
      </c>
      <c r="C7" s="9" t="s">
        <v>579</v>
      </c>
      <c r="D7" s="9" t="s">
        <v>580</v>
      </c>
      <c r="E7" s="9" t="s">
        <v>18</v>
      </c>
      <c r="F7" s="9" t="s">
        <v>581</v>
      </c>
      <c r="G7" s="9" t="s">
        <v>521</v>
      </c>
      <c r="H7" s="10" t="s">
        <v>582</v>
      </c>
      <c r="I7" s="2"/>
      <c r="J7" s="2"/>
      <c r="K7" s="11"/>
    </row>
    <row r="8" spans="1:11">
      <c r="A8" s="98"/>
      <c r="B8" s="12">
        <v>2</v>
      </c>
      <c r="C8" s="13" t="s">
        <v>583</v>
      </c>
      <c r="D8" s="13" t="s">
        <v>583</v>
      </c>
      <c r="E8" s="13" t="s">
        <v>583</v>
      </c>
      <c r="F8" s="13" t="s">
        <v>583</v>
      </c>
      <c r="G8" s="14" t="s">
        <v>583</v>
      </c>
      <c r="H8" s="15" t="s">
        <v>583</v>
      </c>
      <c r="I8" s="2"/>
      <c r="J8" s="2"/>
      <c r="K8" s="16"/>
    </row>
    <row r="9" spans="1:11">
      <c r="A9" s="98"/>
      <c r="B9" s="12">
        <v>3</v>
      </c>
      <c r="C9" s="13" t="s">
        <v>583</v>
      </c>
      <c r="D9" s="13" t="s">
        <v>583</v>
      </c>
      <c r="E9" s="13" t="s">
        <v>583</v>
      </c>
      <c r="F9" s="13" t="s">
        <v>583</v>
      </c>
      <c r="G9" s="13" t="s">
        <v>583</v>
      </c>
      <c r="H9" s="15" t="s">
        <v>583</v>
      </c>
      <c r="I9" s="2"/>
      <c r="J9" s="2"/>
      <c r="K9" s="16"/>
    </row>
    <row r="10" spans="1:11">
      <c r="A10" s="98"/>
      <c r="B10" s="12">
        <v>3</v>
      </c>
      <c r="C10" s="13" t="s">
        <v>583</v>
      </c>
      <c r="D10" s="13" t="s">
        <v>583</v>
      </c>
      <c r="E10" s="13" t="s">
        <v>583</v>
      </c>
      <c r="F10" s="13" t="s">
        <v>583</v>
      </c>
      <c r="G10" s="13" t="s">
        <v>583</v>
      </c>
      <c r="H10" s="15" t="s">
        <v>583</v>
      </c>
      <c r="I10" s="17"/>
      <c r="J10" s="2"/>
      <c r="K10" s="16"/>
    </row>
    <row r="11" spans="1:11">
      <c r="A11" s="98"/>
      <c r="B11" s="18">
        <v>5</v>
      </c>
      <c r="C11" s="19" t="s">
        <v>583</v>
      </c>
      <c r="D11" s="19" t="s">
        <v>583</v>
      </c>
      <c r="E11" s="19" t="s">
        <v>583</v>
      </c>
      <c r="F11" s="19" t="s">
        <v>583</v>
      </c>
      <c r="G11" s="19" t="s">
        <v>583</v>
      </c>
      <c r="H11" s="20" t="s">
        <v>583</v>
      </c>
      <c r="I11" s="2"/>
      <c r="J11" s="2"/>
      <c r="K11" s="16"/>
    </row>
    <row r="12" spans="1:11">
      <c r="A12" s="99"/>
      <c r="B12" s="21">
        <v>5</v>
      </c>
      <c r="C12" s="22" t="s">
        <v>583</v>
      </c>
      <c r="D12" s="22" t="s">
        <v>583</v>
      </c>
      <c r="E12" s="22" t="s">
        <v>583</v>
      </c>
      <c r="F12" s="22" t="s">
        <v>583</v>
      </c>
      <c r="G12" s="22" t="s">
        <v>583</v>
      </c>
      <c r="H12" s="23" t="s">
        <v>583</v>
      </c>
      <c r="I12" s="2"/>
      <c r="J12" s="2"/>
      <c r="K12" s="16"/>
    </row>
    <row r="13" spans="1:11" ht="12.75">
      <c r="I13" s="2"/>
      <c r="J13" s="2"/>
      <c r="K13" s="16"/>
    </row>
    <row r="14" spans="1:11">
      <c r="A14" s="97" t="s">
        <v>584</v>
      </c>
      <c r="B14" s="8">
        <v>1</v>
      </c>
      <c r="C14" s="9" t="s">
        <v>585</v>
      </c>
      <c r="D14" s="24" t="s">
        <v>586</v>
      </c>
      <c r="E14" s="24" t="s">
        <v>18</v>
      </c>
      <c r="F14" s="24" t="s">
        <v>587</v>
      </c>
      <c r="G14" s="25" t="s">
        <v>517</v>
      </c>
      <c r="H14" s="26" t="s">
        <v>588</v>
      </c>
      <c r="I14" s="2"/>
      <c r="J14" s="2"/>
      <c r="K14" s="27"/>
    </row>
    <row r="15" spans="1:11">
      <c r="A15" s="98"/>
      <c r="B15" s="12">
        <v>2</v>
      </c>
      <c r="C15" s="28" t="s">
        <v>589</v>
      </c>
      <c r="D15" s="28" t="s">
        <v>590</v>
      </c>
      <c r="E15" s="28" t="s">
        <v>18</v>
      </c>
      <c r="F15" s="28" t="s">
        <v>591</v>
      </c>
      <c r="G15" s="28" t="s">
        <v>524</v>
      </c>
      <c r="H15" s="29" t="s">
        <v>592</v>
      </c>
      <c r="I15" s="30"/>
      <c r="J15" s="2"/>
      <c r="K15" s="16"/>
    </row>
    <row r="16" spans="1:11">
      <c r="A16" s="98"/>
      <c r="B16" s="12">
        <v>3</v>
      </c>
      <c r="C16" s="28" t="s">
        <v>593</v>
      </c>
      <c r="D16" s="28" t="s">
        <v>594</v>
      </c>
      <c r="E16" s="28" t="s">
        <v>18</v>
      </c>
      <c r="F16" s="28" t="s">
        <v>595</v>
      </c>
      <c r="G16" s="28" t="s">
        <v>529</v>
      </c>
      <c r="H16" s="29" t="s">
        <v>596</v>
      </c>
      <c r="J16" s="2"/>
      <c r="K16" s="16"/>
    </row>
    <row r="17" spans="1:8">
      <c r="A17" s="98"/>
      <c r="B17" s="12">
        <v>3</v>
      </c>
      <c r="C17" s="28" t="s">
        <v>597</v>
      </c>
      <c r="D17" s="28" t="s">
        <v>598</v>
      </c>
      <c r="E17" s="28" t="s">
        <v>18</v>
      </c>
      <c r="F17" s="28" t="s">
        <v>599</v>
      </c>
      <c r="G17" s="31" t="s">
        <v>527</v>
      </c>
      <c r="H17" s="29" t="s">
        <v>600</v>
      </c>
    </row>
    <row r="18" spans="1:8">
      <c r="A18" s="98"/>
      <c r="B18" s="12">
        <v>5</v>
      </c>
      <c r="C18" s="32" t="s">
        <v>601</v>
      </c>
      <c r="D18" s="32" t="s">
        <v>602</v>
      </c>
      <c r="E18" s="32" t="s">
        <v>18</v>
      </c>
      <c r="F18" s="32" t="s">
        <v>603</v>
      </c>
      <c r="G18" s="32" t="s">
        <v>516</v>
      </c>
      <c r="H18" s="33" t="s">
        <v>588</v>
      </c>
    </row>
    <row r="19" spans="1:8">
      <c r="A19" s="99"/>
      <c r="B19" s="34">
        <v>5</v>
      </c>
      <c r="C19" s="35" t="s">
        <v>604</v>
      </c>
      <c r="D19" s="35" t="s">
        <v>605</v>
      </c>
      <c r="E19" s="35" t="s">
        <v>18</v>
      </c>
      <c r="F19" s="35" t="s">
        <v>603</v>
      </c>
      <c r="G19" s="35" t="s">
        <v>516</v>
      </c>
      <c r="H19" s="36" t="s">
        <v>588</v>
      </c>
    </row>
    <row r="21" spans="1:8">
      <c r="A21" s="97" t="s">
        <v>606</v>
      </c>
      <c r="B21" s="8">
        <v>1</v>
      </c>
      <c r="C21" s="9" t="s">
        <v>607</v>
      </c>
      <c r="D21" s="24" t="s">
        <v>608</v>
      </c>
      <c r="E21" s="24" t="s">
        <v>18</v>
      </c>
      <c r="F21" s="24" t="s">
        <v>603</v>
      </c>
      <c r="G21" s="25" t="s">
        <v>516</v>
      </c>
      <c r="H21" s="26" t="s">
        <v>588</v>
      </c>
    </row>
    <row r="22" spans="1:8">
      <c r="A22" s="98"/>
      <c r="B22" s="12">
        <v>2</v>
      </c>
      <c r="C22" s="28" t="s">
        <v>609</v>
      </c>
      <c r="D22" s="28" t="s">
        <v>610</v>
      </c>
      <c r="E22" s="28" t="s">
        <v>18</v>
      </c>
      <c r="F22" s="28" t="s">
        <v>599</v>
      </c>
      <c r="G22" s="28" t="s">
        <v>527</v>
      </c>
      <c r="H22" s="29" t="s">
        <v>611</v>
      </c>
    </row>
    <row r="23" spans="1:8">
      <c r="A23" s="98"/>
      <c r="B23" s="12">
        <v>3</v>
      </c>
      <c r="C23" s="28" t="s">
        <v>612</v>
      </c>
      <c r="D23" s="28" t="s">
        <v>613</v>
      </c>
      <c r="E23" s="28" t="s">
        <v>18</v>
      </c>
      <c r="F23" s="28" t="s">
        <v>614</v>
      </c>
      <c r="G23" s="28" t="s">
        <v>521</v>
      </c>
      <c r="H23" s="29" t="s">
        <v>582</v>
      </c>
    </row>
    <row r="24" spans="1:8">
      <c r="A24" s="98"/>
      <c r="B24" s="18">
        <v>3</v>
      </c>
      <c r="C24" s="37" t="s">
        <v>615</v>
      </c>
      <c r="D24" s="37" t="s">
        <v>616</v>
      </c>
      <c r="E24" s="37" t="s">
        <v>18</v>
      </c>
      <c r="F24" s="37" t="s">
        <v>617</v>
      </c>
      <c r="G24" s="37" t="s">
        <v>526</v>
      </c>
      <c r="H24" s="38" t="s">
        <v>618</v>
      </c>
    </row>
    <row r="25" spans="1:8">
      <c r="A25" s="98"/>
      <c r="B25" s="12">
        <v>5</v>
      </c>
      <c r="C25" s="28" t="s">
        <v>619</v>
      </c>
      <c r="D25" s="28" t="s">
        <v>620</v>
      </c>
      <c r="E25" s="28" t="s">
        <v>18</v>
      </c>
      <c r="F25" s="28" t="s">
        <v>621</v>
      </c>
      <c r="G25" s="28" t="s">
        <v>531</v>
      </c>
      <c r="H25" s="29" t="s">
        <v>622</v>
      </c>
    </row>
    <row r="26" spans="1:8">
      <c r="A26" s="99"/>
      <c r="B26" s="34">
        <v>5</v>
      </c>
      <c r="C26" s="35" t="s">
        <v>623</v>
      </c>
      <c r="D26" s="35" t="s">
        <v>624</v>
      </c>
      <c r="E26" s="35" t="s">
        <v>18</v>
      </c>
      <c r="F26" s="35" t="s">
        <v>603</v>
      </c>
      <c r="G26" s="39" t="s">
        <v>516</v>
      </c>
      <c r="H26" s="36" t="s">
        <v>588</v>
      </c>
    </row>
    <row r="28" spans="1:8">
      <c r="A28" s="97" t="s">
        <v>625</v>
      </c>
      <c r="B28" s="8">
        <v>1</v>
      </c>
      <c r="C28" s="9" t="s">
        <v>626</v>
      </c>
      <c r="D28" s="24" t="s">
        <v>627</v>
      </c>
      <c r="E28" s="24" t="s">
        <v>18</v>
      </c>
      <c r="F28" s="24" t="s">
        <v>628</v>
      </c>
      <c r="G28" s="25" t="s">
        <v>532</v>
      </c>
      <c r="H28" s="26" t="s">
        <v>629</v>
      </c>
    </row>
    <row r="29" spans="1:8">
      <c r="A29" s="98"/>
      <c r="B29" s="12">
        <v>2</v>
      </c>
      <c r="C29" s="28" t="s">
        <v>630</v>
      </c>
      <c r="D29" s="28" t="s">
        <v>631</v>
      </c>
      <c r="E29" s="28" t="s">
        <v>18</v>
      </c>
      <c r="F29" s="28" t="s">
        <v>632</v>
      </c>
      <c r="G29" s="28" t="s">
        <v>532</v>
      </c>
      <c r="H29" s="29" t="s">
        <v>629</v>
      </c>
    </row>
    <row r="30" spans="1:8">
      <c r="A30" s="98"/>
      <c r="B30" s="12">
        <v>3</v>
      </c>
      <c r="C30" s="28" t="s">
        <v>633</v>
      </c>
      <c r="D30" s="28" t="s">
        <v>634</v>
      </c>
      <c r="E30" s="28" t="s">
        <v>18</v>
      </c>
      <c r="F30" s="28" t="s">
        <v>635</v>
      </c>
      <c r="G30" s="28" t="s">
        <v>523</v>
      </c>
      <c r="H30" s="29" t="s">
        <v>636</v>
      </c>
    </row>
    <row r="31" spans="1:8">
      <c r="A31" s="98"/>
      <c r="B31" s="12">
        <v>3</v>
      </c>
      <c r="C31" s="28" t="s">
        <v>637</v>
      </c>
      <c r="D31" s="28" t="s">
        <v>638</v>
      </c>
      <c r="E31" s="28" t="s">
        <v>18</v>
      </c>
      <c r="F31" s="28" t="s">
        <v>639</v>
      </c>
      <c r="G31" s="28" t="s">
        <v>526</v>
      </c>
      <c r="H31" s="29" t="s">
        <v>618</v>
      </c>
    </row>
    <row r="32" spans="1:8">
      <c r="A32" s="98"/>
      <c r="B32" s="12">
        <v>5</v>
      </c>
      <c r="C32" s="28" t="s">
        <v>640</v>
      </c>
      <c r="D32" s="28" t="s">
        <v>641</v>
      </c>
      <c r="E32" s="28" t="s">
        <v>18</v>
      </c>
      <c r="F32" s="28" t="s">
        <v>642</v>
      </c>
      <c r="G32" s="28" t="s">
        <v>533</v>
      </c>
      <c r="H32" s="29" t="s">
        <v>643</v>
      </c>
    </row>
    <row r="33" spans="1:8">
      <c r="A33" s="99"/>
      <c r="B33" s="34">
        <v>5</v>
      </c>
      <c r="C33" s="40" t="s">
        <v>644</v>
      </c>
      <c r="D33" s="40" t="s">
        <v>645</v>
      </c>
      <c r="E33" s="40" t="s">
        <v>18</v>
      </c>
      <c r="F33" s="40" t="s">
        <v>646</v>
      </c>
      <c r="G33" s="41" t="s">
        <v>528</v>
      </c>
      <c r="H33" s="42" t="s">
        <v>647</v>
      </c>
    </row>
    <row r="35" spans="1:8">
      <c r="A35" s="97" t="s">
        <v>648</v>
      </c>
      <c r="B35" s="8">
        <v>1</v>
      </c>
      <c r="C35" s="9" t="s">
        <v>649</v>
      </c>
      <c r="D35" s="24" t="s">
        <v>650</v>
      </c>
      <c r="E35" s="24" t="s">
        <v>18</v>
      </c>
      <c r="F35" s="24" t="s">
        <v>574</v>
      </c>
      <c r="G35" s="25" t="s">
        <v>521</v>
      </c>
      <c r="H35" s="26" t="s">
        <v>651</v>
      </c>
    </row>
    <row r="36" spans="1:8">
      <c r="A36" s="98"/>
      <c r="B36" s="12">
        <v>2</v>
      </c>
      <c r="C36" s="28" t="s">
        <v>652</v>
      </c>
      <c r="D36" s="28" t="s">
        <v>653</v>
      </c>
      <c r="E36" s="28" t="s">
        <v>18</v>
      </c>
      <c r="F36" s="28" t="s">
        <v>654</v>
      </c>
      <c r="G36" s="43" t="s">
        <v>525</v>
      </c>
      <c r="H36" s="29" t="s">
        <v>655</v>
      </c>
    </row>
    <row r="37" spans="1:8">
      <c r="A37" s="98"/>
      <c r="B37" s="12">
        <v>3</v>
      </c>
      <c r="C37" s="28" t="s">
        <v>656</v>
      </c>
      <c r="D37" s="28" t="s">
        <v>657</v>
      </c>
      <c r="E37" s="28" t="s">
        <v>18</v>
      </c>
      <c r="F37" s="28" t="s">
        <v>595</v>
      </c>
      <c r="G37" s="44" t="s">
        <v>529</v>
      </c>
      <c r="H37" s="29" t="s">
        <v>658</v>
      </c>
    </row>
    <row r="38" spans="1:8">
      <c r="A38" s="98"/>
      <c r="B38" s="12">
        <v>3</v>
      </c>
      <c r="C38" s="28" t="s">
        <v>659</v>
      </c>
      <c r="D38" s="28" t="s">
        <v>660</v>
      </c>
      <c r="E38" s="28" t="s">
        <v>18</v>
      </c>
      <c r="F38" s="28" t="s">
        <v>661</v>
      </c>
      <c r="G38" s="28" t="s">
        <v>518</v>
      </c>
      <c r="H38" s="29" t="s">
        <v>662</v>
      </c>
    </row>
    <row r="39" spans="1:8">
      <c r="A39" s="98"/>
      <c r="B39" s="12">
        <v>5</v>
      </c>
      <c r="C39" s="28" t="s">
        <v>663</v>
      </c>
      <c r="D39" s="28" t="s">
        <v>664</v>
      </c>
      <c r="E39" s="28" t="s">
        <v>18</v>
      </c>
      <c r="F39" s="28" t="s">
        <v>603</v>
      </c>
      <c r="G39" s="28" t="s">
        <v>516</v>
      </c>
      <c r="H39" s="29" t="s">
        <v>588</v>
      </c>
    </row>
    <row r="40" spans="1:8">
      <c r="A40" s="99"/>
      <c r="B40" s="34">
        <v>5</v>
      </c>
      <c r="C40" s="45" t="s">
        <v>583</v>
      </c>
      <c r="D40" s="45" t="s">
        <v>583</v>
      </c>
      <c r="E40" s="45" t="s">
        <v>583</v>
      </c>
      <c r="F40" s="45" t="s">
        <v>583</v>
      </c>
      <c r="G40" s="46" t="s">
        <v>583</v>
      </c>
      <c r="H40" s="47" t="s">
        <v>583</v>
      </c>
    </row>
    <row r="42" spans="1:8">
      <c r="A42" s="97" t="s">
        <v>665</v>
      </c>
      <c r="B42" s="8">
        <v>1</v>
      </c>
      <c r="C42" s="9" t="s">
        <v>666</v>
      </c>
      <c r="D42" s="24" t="s">
        <v>667</v>
      </c>
      <c r="E42" s="24" t="s">
        <v>18</v>
      </c>
      <c r="F42" s="24" t="s">
        <v>668</v>
      </c>
      <c r="G42" s="25" t="s">
        <v>520</v>
      </c>
      <c r="H42" s="26" t="s">
        <v>669</v>
      </c>
    </row>
    <row r="43" spans="1:8">
      <c r="A43" s="98"/>
      <c r="B43" s="12">
        <v>2</v>
      </c>
      <c r="C43" s="28" t="s">
        <v>670</v>
      </c>
      <c r="D43" s="28" t="s">
        <v>671</v>
      </c>
      <c r="E43" s="28" t="s">
        <v>18</v>
      </c>
      <c r="F43" s="28" t="s">
        <v>672</v>
      </c>
      <c r="G43" s="28" t="s">
        <v>521</v>
      </c>
      <c r="H43" s="29" t="s">
        <v>651</v>
      </c>
    </row>
    <row r="44" spans="1:8">
      <c r="A44" s="98"/>
      <c r="B44" s="12">
        <v>3</v>
      </c>
      <c r="C44" s="28" t="s">
        <v>673</v>
      </c>
      <c r="D44" s="28" t="s">
        <v>674</v>
      </c>
      <c r="E44" s="28" t="s">
        <v>18</v>
      </c>
      <c r="F44" s="28" t="s">
        <v>675</v>
      </c>
      <c r="G44" s="43" t="s">
        <v>527</v>
      </c>
      <c r="H44" s="29" t="s">
        <v>676</v>
      </c>
    </row>
    <row r="45" spans="1:8">
      <c r="A45" s="98"/>
      <c r="B45" s="12">
        <v>3</v>
      </c>
      <c r="C45" s="28" t="s">
        <v>677</v>
      </c>
      <c r="D45" s="28" t="s">
        <v>678</v>
      </c>
      <c r="E45" s="28" t="s">
        <v>18</v>
      </c>
      <c r="F45" s="28" t="s">
        <v>679</v>
      </c>
      <c r="G45" s="31" t="s">
        <v>519</v>
      </c>
      <c r="H45" s="29" t="s">
        <v>680</v>
      </c>
    </row>
    <row r="46" spans="1:8">
      <c r="A46" s="98"/>
      <c r="B46" s="12">
        <v>5</v>
      </c>
      <c r="C46" s="28" t="s">
        <v>681</v>
      </c>
      <c r="D46" s="28" t="s">
        <v>682</v>
      </c>
      <c r="E46" s="28" t="s">
        <v>18</v>
      </c>
      <c r="F46" s="28" t="s">
        <v>587</v>
      </c>
      <c r="G46" s="43" t="s">
        <v>517</v>
      </c>
      <c r="H46" s="29" t="s">
        <v>588</v>
      </c>
    </row>
    <row r="47" spans="1:8">
      <c r="A47" s="99"/>
      <c r="B47" s="34">
        <v>5</v>
      </c>
      <c r="C47" s="45" t="s">
        <v>583</v>
      </c>
      <c r="D47" s="45" t="s">
        <v>583</v>
      </c>
      <c r="E47" s="45" t="s">
        <v>583</v>
      </c>
      <c r="F47" s="45" t="s">
        <v>583</v>
      </c>
      <c r="G47" s="46" t="s">
        <v>583</v>
      </c>
      <c r="H47" s="47" t="s">
        <v>583</v>
      </c>
    </row>
    <row r="49" spans="1:11">
      <c r="A49" s="97" t="s">
        <v>683</v>
      </c>
      <c r="B49" s="8">
        <v>1</v>
      </c>
      <c r="C49" s="9" t="s">
        <v>684</v>
      </c>
      <c r="D49" s="24" t="s">
        <v>685</v>
      </c>
      <c r="E49" s="24" t="s">
        <v>18</v>
      </c>
      <c r="F49" s="24" t="s">
        <v>574</v>
      </c>
      <c r="G49" s="25" t="s">
        <v>521</v>
      </c>
      <c r="H49" s="26" t="s">
        <v>651</v>
      </c>
    </row>
    <row r="50" spans="1:11">
      <c r="A50" s="98"/>
      <c r="B50" s="12">
        <v>2</v>
      </c>
      <c r="C50" s="28" t="s">
        <v>686</v>
      </c>
      <c r="D50" s="28" t="s">
        <v>687</v>
      </c>
      <c r="E50" s="28" t="s">
        <v>18</v>
      </c>
      <c r="F50" s="28" t="s">
        <v>688</v>
      </c>
      <c r="G50" s="28" t="s">
        <v>530</v>
      </c>
      <c r="H50" s="29" t="s">
        <v>689</v>
      </c>
    </row>
    <row r="51" spans="1:11">
      <c r="A51" s="98"/>
      <c r="B51" s="12">
        <v>3</v>
      </c>
      <c r="C51" s="28" t="s">
        <v>690</v>
      </c>
      <c r="D51" s="28" t="s">
        <v>691</v>
      </c>
      <c r="E51" s="28" t="s">
        <v>18</v>
      </c>
      <c r="F51" s="28" t="s">
        <v>668</v>
      </c>
      <c r="G51" s="43" t="s">
        <v>520</v>
      </c>
      <c r="H51" s="29" t="s">
        <v>692</v>
      </c>
    </row>
    <row r="52" spans="1:11">
      <c r="A52" s="98"/>
      <c r="B52" s="12">
        <v>3</v>
      </c>
      <c r="C52" s="28" t="s">
        <v>693</v>
      </c>
      <c r="D52" s="28" t="s">
        <v>694</v>
      </c>
      <c r="E52" s="28" t="s">
        <v>18</v>
      </c>
      <c r="F52" s="28" t="s">
        <v>603</v>
      </c>
      <c r="G52" s="31" t="s">
        <v>516</v>
      </c>
      <c r="H52" s="29" t="s">
        <v>588</v>
      </c>
    </row>
    <row r="53" spans="1:11">
      <c r="A53" s="98"/>
      <c r="B53" s="34">
        <v>5</v>
      </c>
      <c r="C53" s="13" t="s">
        <v>583</v>
      </c>
      <c r="D53" s="13" t="s">
        <v>583</v>
      </c>
      <c r="E53" s="13" t="s">
        <v>583</v>
      </c>
      <c r="F53" s="13" t="s">
        <v>583</v>
      </c>
      <c r="G53" s="48" t="s">
        <v>583</v>
      </c>
      <c r="H53" s="15" t="s">
        <v>583</v>
      </c>
    </row>
    <row r="54" spans="1:11">
      <c r="A54" s="99"/>
      <c r="B54" s="21">
        <v>5</v>
      </c>
      <c r="C54" s="22" t="s">
        <v>583</v>
      </c>
      <c r="D54" s="22" t="s">
        <v>583</v>
      </c>
      <c r="E54" s="22" t="s">
        <v>583</v>
      </c>
      <c r="F54" s="22" t="s">
        <v>583</v>
      </c>
      <c r="G54" s="49" t="s">
        <v>583</v>
      </c>
      <c r="H54" s="23" t="s">
        <v>583</v>
      </c>
      <c r="K54" s="50"/>
    </row>
    <row r="56" spans="1:11" ht="22.5" customHeight="1">
      <c r="A56" s="100" t="s">
        <v>695</v>
      </c>
      <c r="B56" s="8">
        <v>1</v>
      </c>
      <c r="C56" s="9" t="s">
        <v>696</v>
      </c>
      <c r="D56" s="24" t="s">
        <v>697</v>
      </c>
      <c r="E56" s="24" t="s">
        <v>18</v>
      </c>
      <c r="F56" s="24" t="s">
        <v>698</v>
      </c>
      <c r="G56" s="51" t="s">
        <v>520</v>
      </c>
      <c r="H56" s="26" t="s">
        <v>699</v>
      </c>
    </row>
    <row r="57" spans="1:11" ht="18.75" customHeight="1">
      <c r="A57" s="98"/>
      <c r="B57" s="12">
        <v>2</v>
      </c>
      <c r="C57" s="52" t="s">
        <v>700</v>
      </c>
      <c r="D57" s="52" t="s">
        <v>701</v>
      </c>
      <c r="E57" s="52" t="s">
        <v>18</v>
      </c>
      <c r="F57" s="52" t="s">
        <v>702</v>
      </c>
      <c r="G57" s="53" t="s">
        <v>522</v>
      </c>
      <c r="H57" s="54" t="s">
        <v>703</v>
      </c>
    </row>
    <row r="58" spans="1:11">
      <c r="A58" s="98"/>
      <c r="B58" s="12">
        <v>3</v>
      </c>
      <c r="C58" s="52" t="s">
        <v>704</v>
      </c>
      <c r="D58" s="52" t="s">
        <v>705</v>
      </c>
      <c r="E58" s="52" t="s">
        <v>18</v>
      </c>
      <c r="F58" s="52" t="s">
        <v>621</v>
      </c>
      <c r="G58" s="53" t="s">
        <v>531</v>
      </c>
      <c r="H58" s="54" t="s">
        <v>706</v>
      </c>
    </row>
    <row r="59" spans="1:11">
      <c r="A59" s="98"/>
      <c r="B59" s="18">
        <v>3</v>
      </c>
      <c r="C59" s="55" t="s">
        <v>707</v>
      </c>
      <c r="D59" s="55" t="s">
        <v>708</v>
      </c>
      <c r="E59" s="55" t="s">
        <v>18</v>
      </c>
      <c r="F59" s="55" t="s">
        <v>702</v>
      </c>
      <c r="G59" s="55" t="s">
        <v>522</v>
      </c>
      <c r="H59" s="56" t="s">
        <v>703</v>
      </c>
    </row>
    <row r="60" spans="1:11">
      <c r="A60" s="98"/>
      <c r="B60" s="12">
        <v>5</v>
      </c>
      <c r="C60" s="52" t="s">
        <v>709</v>
      </c>
      <c r="D60" s="52" t="s">
        <v>710</v>
      </c>
      <c r="E60" s="52" t="s">
        <v>18</v>
      </c>
      <c r="F60" s="52" t="s">
        <v>711</v>
      </c>
      <c r="G60" s="53" t="s">
        <v>531</v>
      </c>
      <c r="H60" s="54" t="s">
        <v>622</v>
      </c>
    </row>
    <row r="61" spans="1:11">
      <c r="A61" s="99"/>
      <c r="B61" s="34">
        <v>5</v>
      </c>
      <c r="C61" s="57" t="s">
        <v>712</v>
      </c>
      <c r="D61" s="57" t="s">
        <v>713</v>
      </c>
      <c r="E61" s="57" t="s">
        <v>18</v>
      </c>
      <c r="F61" s="57" t="s">
        <v>603</v>
      </c>
      <c r="G61" s="58" t="s">
        <v>516</v>
      </c>
      <c r="H61" s="59" t="s">
        <v>588</v>
      </c>
    </row>
    <row r="63" spans="1:11">
      <c r="A63" s="100" t="s">
        <v>714</v>
      </c>
      <c r="B63" s="8">
        <v>1</v>
      </c>
      <c r="C63" s="9" t="s">
        <v>715</v>
      </c>
      <c r="D63" s="24" t="s">
        <v>716</v>
      </c>
      <c r="E63" s="24" t="s">
        <v>18</v>
      </c>
      <c r="F63" s="24" t="s">
        <v>717</v>
      </c>
      <c r="G63" s="51" t="s">
        <v>520</v>
      </c>
      <c r="H63" s="26" t="s">
        <v>718</v>
      </c>
    </row>
    <row r="64" spans="1:11">
      <c r="A64" s="98"/>
      <c r="B64" s="12">
        <v>2</v>
      </c>
      <c r="C64" s="28" t="s">
        <v>719</v>
      </c>
      <c r="D64" s="28" t="s">
        <v>720</v>
      </c>
      <c r="E64" s="28" t="s">
        <v>18</v>
      </c>
      <c r="F64" s="28" t="s">
        <v>603</v>
      </c>
      <c r="G64" s="43" t="s">
        <v>516</v>
      </c>
      <c r="H64" s="29" t="s">
        <v>588</v>
      </c>
    </row>
    <row r="65" spans="1:8">
      <c r="A65" s="98"/>
      <c r="B65" s="12">
        <v>3</v>
      </c>
      <c r="C65" s="13" t="s">
        <v>583</v>
      </c>
      <c r="D65" s="13" t="s">
        <v>583</v>
      </c>
      <c r="E65" s="13" t="s">
        <v>583</v>
      </c>
      <c r="F65" s="13" t="s">
        <v>583</v>
      </c>
      <c r="G65" s="48" t="s">
        <v>583</v>
      </c>
      <c r="H65" s="15" t="s">
        <v>583</v>
      </c>
    </row>
    <row r="66" spans="1:8">
      <c r="A66" s="98"/>
      <c r="B66" s="12">
        <v>3</v>
      </c>
      <c r="C66" s="13" t="s">
        <v>583</v>
      </c>
      <c r="D66" s="13" t="s">
        <v>583</v>
      </c>
      <c r="E66" s="13" t="s">
        <v>583</v>
      </c>
      <c r="F66" s="13" t="s">
        <v>583</v>
      </c>
      <c r="G66" s="13" t="s">
        <v>583</v>
      </c>
      <c r="H66" s="15" t="s">
        <v>583</v>
      </c>
    </row>
    <row r="67" spans="1:8">
      <c r="A67" s="98"/>
      <c r="B67" s="12">
        <v>5</v>
      </c>
      <c r="C67" s="13" t="s">
        <v>583</v>
      </c>
      <c r="D67" s="13" t="s">
        <v>583</v>
      </c>
      <c r="E67" s="13" t="s">
        <v>583</v>
      </c>
      <c r="F67" s="13" t="s">
        <v>583</v>
      </c>
      <c r="G67" s="48" t="s">
        <v>583</v>
      </c>
      <c r="H67" s="15" t="s">
        <v>583</v>
      </c>
    </row>
    <row r="68" spans="1:8">
      <c r="A68" s="99"/>
      <c r="B68" s="21">
        <v>5</v>
      </c>
      <c r="C68" s="22" t="s">
        <v>583</v>
      </c>
      <c r="D68" s="22" t="s">
        <v>583</v>
      </c>
      <c r="E68" s="22" t="s">
        <v>583</v>
      </c>
      <c r="F68" s="22" t="s">
        <v>583</v>
      </c>
      <c r="G68" s="49" t="s">
        <v>583</v>
      </c>
      <c r="H68" s="23" t="s">
        <v>583</v>
      </c>
    </row>
    <row r="69" spans="1:8">
      <c r="A69" s="60"/>
      <c r="B69" s="61"/>
      <c r="C69" s="2"/>
      <c r="D69" s="2"/>
      <c r="E69" s="2"/>
      <c r="F69" s="2"/>
      <c r="G69" s="62"/>
      <c r="H69" s="63"/>
    </row>
    <row r="70" spans="1:8">
      <c r="A70" s="97" t="s">
        <v>721</v>
      </c>
      <c r="B70" s="8">
        <v>1</v>
      </c>
      <c r="C70" s="9" t="s">
        <v>722</v>
      </c>
      <c r="D70" s="24" t="s">
        <v>723</v>
      </c>
      <c r="E70" s="24" t="s">
        <v>18</v>
      </c>
      <c r="F70" s="24" t="s">
        <v>628</v>
      </c>
      <c r="G70" s="51" t="s">
        <v>532</v>
      </c>
      <c r="H70" s="26" t="s">
        <v>629</v>
      </c>
    </row>
    <row r="71" spans="1:8">
      <c r="A71" s="98"/>
      <c r="B71" s="12">
        <v>2</v>
      </c>
      <c r="C71" s="28" t="s">
        <v>724</v>
      </c>
      <c r="D71" s="28" t="s">
        <v>725</v>
      </c>
      <c r="E71" s="28" t="s">
        <v>18</v>
      </c>
      <c r="F71" s="28" t="s">
        <v>603</v>
      </c>
      <c r="G71" s="43" t="s">
        <v>516</v>
      </c>
      <c r="H71" s="29" t="s">
        <v>588</v>
      </c>
    </row>
    <row r="72" spans="1:8">
      <c r="A72" s="98"/>
      <c r="B72" s="12">
        <v>3</v>
      </c>
      <c r="C72" s="13" t="s">
        <v>583</v>
      </c>
      <c r="D72" s="13" t="s">
        <v>583</v>
      </c>
      <c r="E72" s="13" t="s">
        <v>583</v>
      </c>
      <c r="F72" s="13" t="s">
        <v>583</v>
      </c>
      <c r="G72" s="48" t="s">
        <v>583</v>
      </c>
      <c r="H72" s="15" t="s">
        <v>583</v>
      </c>
    </row>
    <row r="73" spans="1:8">
      <c r="A73" s="98"/>
      <c r="B73" s="12">
        <v>3</v>
      </c>
      <c r="C73" s="13" t="s">
        <v>583</v>
      </c>
      <c r="D73" s="13" t="s">
        <v>583</v>
      </c>
      <c r="E73" s="13" t="s">
        <v>583</v>
      </c>
      <c r="F73" s="13" t="s">
        <v>583</v>
      </c>
      <c r="G73" s="13" t="s">
        <v>583</v>
      </c>
      <c r="H73" s="15" t="s">
        <v>583</v>
      </c>
    </row>
    <row r="74" spans="1:8">
      <c r="A74" s="98"/>
      <c r="B74" s="12">
        <v>5</v>
      </c>
      <c r="C74" s="13" t="s">
        <v>583</v>
      </c>
      <c r="D74" s="13" t="s">
        <v>583</v>
      </c>
      <c r="E74" s="13" t="s">
        <v>583</v>
      </c>
      <c r="F74" s="13" t="s">
        <v>583</v>
      </c>
      <c r="G74" s="48" t="s">
        <v>583</v>
      </c>
      <c r="H74" s="15" t="s">
        <v>583</v>
      </c>
    </row>
    <row r="75" spans="1:8">
      <c r="A75" s="99"/>
      <c r="B75" s="34">
        <v>5</v>
      </c>
      <c r="C75" s="45" t="s">
        <v>583</v>
      </c>
      <c r="D75" s="45" t="s">
        <v>583</v>
      </c>
      <c r="E75" s="45" t="s">
        <v>583</v>
      </c>
      <c r="F75" s="45" t="s">
        <v>583</v>
      </c>
      <c r="G75" s="46" t="s">
        <v>583</v>
      </c>
      <c r="H75" s="47" t="s">
        <v>583</v>
      </c>
    </row>
    <row r="79" spans="1:8" ht="22.5" customHeight="1">
      <c r="B79" s="64" t="s">
        <v>9</v>
      </c>
      <c r="F79" s="65" t="s">
        <v>726</v>
      </c>
      <c r="H79" s="2" t="s">
        <v>575</v>
      </c>
    </row>
    <row r="80" spans="1:8" ht="12.75">
      <c r="B80" s="66"/>
    </row>
    <row r="81" spans="2:8" ht="12.75">
      <c r="B81" s="64" t="s">
        <v>11</v>
      </c>
      <c r="F81" s="65" t="s">
        <v>727</v>
      </c>
      <c r="H81" s="2" t="s">
        <v>575</v>
      </c>
    </row>
  </sheetData>
  <mergeCells count="14">
    <mergeCell ref="A63:A68"/>
    <mergeCell ref="A70:A75"/>
    <mergeCell ref="A1:H1"/>
    <mergeCell ref="A2:H2"/>
    <mergeCell ref="A3:H3"/>
    <mergeCell ref="A4:H4"/>
    <mergeCell ref="A7:A12"/>
    <mergeCell ref="A14:A19"/>
    <mergeCell ref="A21:A26"/>
    <mergeCell ref="A28:A33"/>
    <mergeCell ref="A35:A40"/>
    <mergeCell ref="A42:A47"/>
    <mergeCell ref="A49:A54"/>
    <mergeCell ref="A56:A61"/>
  </mergeCells>
  <conditionalFormatting sqref="A13 A20 A27 A34 A41 A48 A55 A62 A76:A81">
    <cfRule type="expression" dxfId="2" priority="1">
      <formula>" =AND(NOT(ISBLANK(A1)); COUNTIF($B$1:$F; "=" &amp; A1) &gt; 1)"</formula>
    </cfRule>
  </conditionalFormatting>
  <conditionalFormatting sqref="B13 B20 B27 B34 B41 B48 B55 B62 B76:B81">
    <cfRule type="expression" dxfId="1" priority="2">
      <formula>" =AND(NOT(ISBLANK(B1)); COUNTIF($B$1:$F; "=" &amp; B1) &gt; 1)"</formula>
    </cfRule>
  </conditionalFormatting>
  <conditionalFormatting sqref="B5:B6 B13 B20 B27 B34 B41 B48 B55 B62 B76:B81">
    <cfRule type="expression" dxfId="0" priority="3">
      <formula>AND(NOT(ISBLANK(B5)), COUNTIF($B$1:$F81, "=" &amp; B5) &gt; 1)</formula>
    </cfRule>
  </conditionalFormatting>
  <printOptions horizontalCentered="1"/>
  <pageMargins left="0.25" right="0.25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workbookViewId="0"/>
  </sheetViews>
  <sheetFormatPr defaultColWidth="12.5703125" defaultRowHeight="15.75" customHeight="1"/>
  <cols>
    <col min="1" max="1" width="7" customWidth="1"/>
    <col min="2" max="2" width="6" customWidth="1"/>
    <col min="3" max="6" width="3.42578125" customWidth="1"/>
    <col min="7" max="7" width="20.28515625" customWidth="1"/>
    <col min="10" max="10" width="5.7109375" customWidth="1"/>
    <col min="11" max="11" width="6.85546875" customWidth="1"/>
    <col min="12" max="12" width="21.85546875" customWidth="1"/>
    <col min="14" max="14" width="3.7109375" customWidth="1"/>
  </cols>
  <sheetData>
    <row r="1" spans="1:19">
      <c r="A1" s="67">
        <f>'Призеры 6'!J7</f>
        <v>0</v>
      </c>
      <c r="B1" s="71">
        <f>'Призеры 6'!K7</f>
        <v>0</v>
      </c>
      <c r="C1" s="31" t="s">
        <v>13</v>
      </c>
      <c r="Q1" s="68" t="str">
        <f ca="1">IFERROR(__xludf.DUMMYFUNCTION("UNIQUE(M1:M1000)"),"")</f>
        <v/>
      </c>
      <c r="R1" s="69">
        <f ca="1">IFERROR(__xludf.DUMMYFUNCTION("COUNTUNIQUE(M1:M1000)"),36)</f>
        <v>36</v>
      </c>
      <c r="S1" s="70"/>
    </row>
    <row r="2" spans="1:19">
      <c r="A2" s="67">
        <f>'Призеры 6'!J8</f>
        <v>0</v>
      </c>
      <c r="B2" s="71">
        <f>'Призеры 6'!K8</f>
        <v>0</v>
      </c>
      <c r="C2" s="1">
        <f ca="1">IFERROR(__xludf.DUMMYFUNCTION("ARRAYFORMULA({QUERY(IMPORTRANGE(B1,""Пр.взв!A6:M""),""SELECT * where Col5 &lt;&gt; ''"",0);(QUERY(IMPORTRANGE(B2,""Пр.взв!A6:M""),""SELECT * where Col5 &lt;&gt; ''"",0));(QUERY(IMPORTRANGE(B3,""Пр.взв!A6:M""),""SELECT * where Col5 &lt;&gt; ''"",0));(QUERY(IMPORTRANGE(B4,"""&amp;"Пр.взв!A6:M""),""SELECT * where Col5 &lt;&gt; ''"",0));(QUERY(IMPORTRANGE(B5,""Пр.взв!A6:M""),""SELECT * where Col5 &lt;&gt; ''"",0));(QUERY(IMPORTRANGE(B6,""Пр.взв!A6:M""),""SELECT * where Col5 &lt;&gt; ''"",0));(QUERY(IMPORTRANGE(B7,""Пр.взв!A6:M""),""SELECT * where Col5"&amp;" &lt;&gt; ''"",0));(QUERY(IMPORTRANGE(B8,""Пр.взв!A6:M""),""SELECT * where Col5 &lt;&gt; ''"",0))})"),37)</f>
        <v>37</v>
      </c>
      <c r="D2" s="1">
        <f ca="1">IFERROR(__xludf.DUMMYFUNCTION("""COMPUTED_VALUE"""),37)</f>
        <v>37</v>
      </c>
      <c r="E2" s="1"/>
      <c r="F2" s="1">
        <f ca="1">IFERROR(__xludf.DUMMYFUNCTION("""COMPUTED_VALUE"""),1)</f>
        <v>1</v>
      </c>
      <c r="G2" s="1" t="str">
        <f ca="1">IFERROR(__xludf.DUMMYFUNCTION("""COMPUTED_VALUE"""),"ПАШИНЦЕВА  Виктория")</f>
        <v>ПАШИНЦЕВА  Виктория</v>
      </c>
      <c r="H2" s="1" t="str">
        <f ca="1">IFERROR(__xludf.DUMMYFUNCTION("""COMPUTED_VALUE"""),"ПАШИНЦЕВА  Виктория Александровна")</f>
        <v>ПАШИНЦЕВА  Виктория Александровна</v>
      </c>
      <c r="I2" s="1" t="str">
        <f ca="1">IFERROR(__xludf.DUMMYFUNCTION("""COMPUTED_VALUE"""),"14.07.10, 1юн")</f>
        <v>14.07.10, 1юн</v>
      </c>
      <c r="J2" s="1" t="str">
        <f ca="1">IFERROR(__xludf.DUMMYFUNCTION("""COMPUTED_VALUE"""),"1юн")</f>
        <v>1юн</v>
      </c>
      <c r="K2" s="1" t="str">
        <f ca="1">IFERROR(__xludf.DUMMYFUNCTION("""COMPUTED_VALUE"""),"СФО")</f>
        <v>СФО</v>
      </c>
      <c r="L2" s="1" t="str">
        <f ca="1">IFERROR(__xludf.DUMMYFUNCTION("""COMPUTED_VALUE"""),"Бийск, МБУДО СШОР№3 имени А. Гуляева")</f>
        <v>Бийск, МБУДО СШОР№3 имени А. Гуляева</v>
      </c>
      <c r="M2" s="1" t="str">
        <f ca="1">IFERROR(__xludf.DUMMYFUNCTION("""COMPUTED_VALUE"""),"Бийск")</f>
        <v>Бийск</v>
      </c>
      <c r="N2" s="1"/>
      <c r="O2" s="1" t="str">
        <f ca="1">IFERROR(__xludf.DUMMYFUNCTION("""COMPUTED_VALUE"""),"Акулов В.Н., Шевцова Е.В.")</f>
        <v>Акулов В.Н., Шевцова Е.В.</v>
      </c>
      <c r="Q2" s="1" t="str">
        <f ca="1">IFERROR(__xludf.DUMMYFUNCTION("""COMPUTED_VALUE"""),"Бийск")</f>
        <v>Бийск</v>
      </c>
    </row>
    <row r="3" spans="1:19">
      <c r="A3" s="67">
        <f>'Призеры 6'!J9</f>
        <v>0</v>
      </c>
      <c r="B3" s="71">
        <f>'Призеры 6'!K9</f>
        <v>0</v>
      </c>
      <c r="C3" s="1">
        <f ca="1">IFERROR(__xludf.DUMMYFUNCTION("""COMPUTED_VALUE"""),41)</f>
        <v>41</v>
      </c>
      <c r="D3" s="1">
        <f ca="1">IFERROR(__xludf.DUMMYFUNCTION("""COMPUTED_VALUE"""),41)</f>
        <v>41</v>
      </c>
      <c r="E3" s="1"/>
      <c r="F3" s="1">
        <f ca="1">IFERROR(__xludf.DUMMYFUNCTION("""COMPUTED_VALUE"""),5)</f>
        <v>5</v>
      </c>
      <c r="G3" s="1" t="str">
        <f ca="1">IFERROR(__xludf.DUMMYFUNCTION("""COMPUTED_VALUE"""),"ШИПУЛИНА  Елизавета ")</f>
        <v xml:space="preserve">ШИПУЛИНА  Елизавета </v>
      </c>
      <c r="H3" s="1" t="str">
        <f ca="1">IFERROR(__xludf.DUMMYFUNCTION("""COMPUTED_VALUE"""),"ШИПУЛИНА  Елизавета  Евгеньевна ")</f>
        <v xml:space="preserve">ШИПУЛИНА  Елизавета  Евгеньевна </v>
      </c>
      <c r="I3" s="1" t="str">
        <f ca="1">IFERROR(__xludf.DUMMYFUNCTION("""COMPUTED_VALUE"""),"25.02.08, 3юн")</f>
        <v>25.02.08, 3юн</v>
      </c>
      <c r="J3" s="1" t="str">
        <f ca="1">IFERROR(__xludf.DUMMYFUNCTION("""COMPUTED_VALUE"""),"3юн")</f>
        <v>3юн</v>
      </c>
      <c r="K3" s="1" t="str">
        <f ca="1">IFERROR(__xludf.DUMMYFUNCTION("""COMPUTED_VALUE"""),"СФО")</f>
        <v>СФО</v>
      </c>
      <c r="L3" s="1" t="str">
        <f ca="1">IFERROR(__xludf.DUMMYFUNCTION("""COMPUTED_VALUE"""),"Алейск, МБУДО «СШ»г.Алейска")</f>
        <v>Алейск, МБУДО «СШ»г.Алейска</v>
      </c>
      <c r="M3" s="1" t="str">
        <f ca="1">IFERROR(__xludf.DUMMYFUNCTION("""COMPUTED_VALUE"""),"Алейск")</f>
        <v>Алейск</v>
      </c>
      <c r="N3" s="1"/>
      <c r="O3" s="1" t="str">
        <f ca="1">IFERROR(__xludf.DUMMYFUNCTION("""COMPUTED_VALUE"""),"Старков В. Г.")</f>
        <v>Старков В. Г.</v>
      </c>
      <c r="Q3" s="1" t="str">
        <f ca="1">IFERROR(__xludf.DUMMYFUNCTION("""COMPUTED_VALUE"""),"Алейск")</f>
        <v>Алейск</v>
      </c>
    </row>
    <row r="4" spans="1:19">
      <c r="A4" s="67">
        <f>'Призеры 6'!J10</f>
        <v>0</v>
      </c>
      <c r="B4" s="71">
        <f>'Призеры 6'!K10</f>
        <v>0</v>
      </c>
      <c r="C4" s="1">
        <f ca="1">IFERROR(__xludf.DUMMYFUNCTION("""COMPUTED_VALUE"""),41)</f>
        <v>41</v>
      </c>
      <c r="D4" s="1">
        <f ca="1">IFERROR(__xludf.DUMMYFUNCTION("""COMPUTED_VALUE"""),41)</f>
        <v>41</v>
      </c>
      <c r="E4" s="1"/>
      <c r="F4" s="1">
        <f ca="1">IFERROR(__xludf.DUMMYFUNCTION("""COMPUTED_VALUE"""),3)</f>
        <v>3</v>
      </c>
      <c r="G4" s="1" t="str">
        <f ca="1">IFERROR(__xludf.DUMMYFUNCTION("""COMPUTED_VALUE"""),"ПУШНИНА Анастасия")</f>
        <v>ПУШНИНА Анастасия</v>
      </c>
      <c r="H4" s="1" t="str">
        <f ca="1">IFERROR(__xludf.DUMMYFUNCTION("""COMPUTED_VALUE"""),"ПУШНИНА Анастасия Сергеевна ")</f>
        <v xml:space="preserve">ПУШНИНА Анастасия Сергеевна </v>
      </c>
      <c r="I4" s="1" t="str">
        <f ca="1">IFERROR(__xludf.DUMMYFUNCTION("""COMPUTED_VALUE"""),"10.09.11, 3юн")</f>
        <v>10.09.11, 3юн</v>
      </c>
      <c r="J4" s="1" t="str">
        <f ca="1">IFERROR(__xludf.DUMMYFUNCTION("""COMPUTED_VALUE"""),"3юн")</f>
        <v>3юн</v>
      </c>
      <c r="K4" s="1" t="str">
        <f ca="1">IFERROR(__xludf.DUMMYFUNCTION("""COMPUTED_VALUE"""),"СФО")</f>
        <v>СФО</v>
      </c>
      <c r="L4" s="1" t="str">
        <f ca="1">IFERROR(__xludf.DUMMYFUNCTION("""COMPUTED_VALUE"""),"Алейск, МБУДО «СШ»г.Алейска")</f>
        <v>Алейск, МБУДО «СШ»г.Алейска</v>
      </c>
      <c r="M4" s="1" t="str">
        <f ca="1">IFERROR(__xludf.DUMMYFUNCTION("""COMPUTED_VALUE"""),"Алейск")</f>
        <v>Алейск</v>
      </c>
      <c r="N4" s="1"/>
      <c r="O4" s="1" t="str">
        <f ca="1">IFERROR(__xludf.DUMMYFUNCTION("""COMPUTED_VALUE"""),"Старков В. Г.")</f>
        <v>Старков В. Г.</v>
      </c>
      <c r="Q4" s="1" t="str">
        <f ca="1">IFERROR(__xludf.DUMMYFUNCTION("""COMPUTED_VALUE"""),"Алейск ")</f>
        <v xml:space="preserve">Алейск </v>
      </c>
    </row>
    <row r="5" spans="1:19">
      <c r="A5" s="67">
        <f>'Призеры 6'!J11</f>
        <v>0</v>
      </c>
      <c r="B5" s="71">
        <f>'Призеры 6'!K11</f>
        <v>0</v>
      </c>
      <c r="C5" s="1">
        <f ca="1">IFERROR(__xludf.DUMMYFUNCTION("""COMPUTED_VALUE"""),41)</f>
        <v>41</v>
      </c>
      <c r="D5" s="1">
        <f ca="1">IFERROR(__xludf.DUMMYFUNCTION("""COMPUTED_VALUE"""),41)</f>
        <v>41</v>
      </c>
      <c r="E5" s="1"/>
      <c r="F5" s="1">
        <f ca="1">IFERROR(__xludf.DUMMYFUNCTION("""COMPUTED_VALUE"""),1)</f>
        <v>1</v>
      </c>
      <c r="G5" s="1" t="str">
        <f ca="1">IFERROR(__xludf.DUMMYFUNCTION("""COMPUTED_VALUE"""),"КРОЛЬ Ольга")</f>
        <v>КРОЛЬ Ольга</v>
      </c>
      <c r="H5" s="1" t="str">
        <f ca="1">IFERROR(__xludf.DUMMYFUNCTION("""COMPUTED_VALUE"""),"КРОЛЬ Ольга Артемовна")</f>
        <v>КРОЛЬ Ольга Артемовна</v>
      </c>
      <c r="I5" s="1" t="str">
        <f ca="1">IFERROR(__xludf.DUMMYFUNCTION("""COMPUTED_VALUE"""),"17.10.10, 2юн")</f>
        <v>17.10.10, 2юн</v>
      </c>
      <c r="J5" s="1" t="str">
        <f ca="1">IFERROR(__xludf.DUMMYFUNCTION("""COMPUTED_VALUE"""),"2юн")</f>
        <v>2юн</v>
      </c>
      <c r="K5" s="1" t="str">
        <f ca="1">IFERROR(__xludf.DUMMYFUNCTION("""COMPUTED_VALUE"""),"СФО")</f>
        <v>СФО</v>
      </c>
      <c r="L5" s="1" t="str">
        <f ca="1">IFERROR(__xludf.DUMMYFUNCTION("""COMPUTED_VALUE"""),"Алейск , МБУДО «СШ»г.Алейска")</f>
        <v>Алейск , МБУДО «СШ»г.Алейска</v>
      </c>
      <c r="M5" s="1" t="str">
        <f ca="1">IFERROR(__xludf.DUMMYFUNCTION("""COMPUTED_VALUE"""),"Алейск ")</f>
        <v xml:space="preserve">Алейск </v>
      </c>
      <c r="N5" s="1"/>
      <c r="O5" s="1" t="str">
        <f ca="1">IFERROR(__xludf.DUMMYFUNCTION("""COMPUTED_VALUE"""),"Старков В. Г.")</f>
        <v>Старков В. Г.</v>
      </c>
      <c r="Q5" s="1" t="str">
        <f ca="1">IFERROR(__xludf.DUMMYFUNCTION("""COMPUTED_VALUE"""),"г. Змеиногорс ")</f>
        <v xml:space="preserve">г. Змеиногорс </v>
      </c>
    </row>
    <row r="6" spans="1:19">
      <c r="A6" s="67">
        <f>'Призеры 6'!J12</f>
        <v>0</v>
      </c>
      <c r="B6" s="71">
        <f>'Призеры 6'!K12</f>
        <v>0</v>
      </c>
      <c r="C6" s="1">
        <f ca="1">IFERROR(__xludf.DUMMYFUNCTION("""COMPUTED_VALUE"""),41)</f>
        <v>41</v>
      </c>
      <c r="D6" s="1">
        <f ca="1">IFERROR(__xludf.DUMMYFUNCTION("""COMPUTED_VALUE"""),41)</f>
        <v>41</v>
      </c>
      <c r="E6" s="1"/>
      <c r="F6" s="1">
        <f ca="1">IFERROR(__xludf.DUMMYFUNCTION("""COMPUTED_VALUE"""),4)</f>
        <v>4</v>
      </c>
      <c r="G6" s="1" t="str">
        <f ca="1">IFERROR(__xludf.DUMMYFUNCTION("""COMPUTED_VALUE"""),"ТЕПЛОВА Анжелика ")</f>
        <v xml:space="preserve">ТЕПЛОВА Анжелика </v>
      </c>
      <c r="H6" s="1" t="str">
        <f ca="1">IFERROR(__xludf.DUMMYFUNCTION("""COMPUTED_VALUE"""),"ТЕПЛОВА Анжелика  Сергеевна ")</f>
        <v xml:space="preserve">ТЕПЛОВА Анжелика  Сергеевна </v>
      </c>
      <c r="I6" s="1" t="str">
        <f ca="1">IFERROR(__xludf.DUMMYFUNCTION("""COMPUTED_VALUE"""),"31.01.11, 3юн")</f>
        <v>31.01.11, 3юн</v>
      </c>
      <c r="J6" s="1" t="str">
        <f ca="1">IFERROR(__xludf.DUMMYFUNCTION("""COMPUTED_VALUE"""),"3юн")</f>
        <v>3юн</v>
      </c>
      <c r="K6" s="1" t="str">
        <f ca="1">IFERROR(__xludf.DUMMYFUNCTION("""COMPUTED_VALUE"""),"СФО")</f>
        <v>СФО</v>
      </c>
      <c r="L6" s="1" t="str">
        <f ca="1">IFERROR(__xludf.DUMMYFUNCTION("""COMPUTED_VALUE"""),"г. Змеиногорс , МБУДО ,,Змеиногорская СШ""")</f>
        <v>г. Змеиногорс , МБУДО ,,Змеиногорская СШ"</v>
      </c>
      <c r="M6" s="1" t="str">
        <f ca="1">IFERROR(__xludf.DUMMYFUNCTION("""COMPUTED_VALUE"""),"г. Змеиногорс ")</f>
        <v xml:space="preserve">г. Змеиногорс </v>
      </c>
      <c r="N6" s="1"/>
      <c r="O6" s="1" t="str">
        <f ca="1">IFERROR(__xludf.DUMMYFUNCTION("""COMPUTED_VALUE"""),"Ломиворотов Сергей Сергеевич ")</f>
        <v xml:space="preserve">Ломиворотов Сергей Сергеевич </v>
      </c>
      <c r="Q6" s="1" t="str">
        <f ca="1">IFERROR(__xludf.DUMMYFUNCTION("""COMPUTED_VALUE"""),"Зональный район")</f>
        <v>Зональный район</v>
      </c>
    </row>
    <row r="7" spans="1:19">
      <c r="A7" s="67">
        <f>'Призеры 6'!J13</f>
        <v>0</v>
      </c>
      <c r="B7" s="71">
        <f>'Призеры 6'!K13</f>
        <v>0</v>
      </c>
      <c r="C7" s="1">
        <f ca="1">IFERROR(__xludf.DUMMYFUNCTION("""COMPUTED_VALUE"""),41)</f>
        <v>41</v>
      </c>
      <c r="D7" s="1">
        <f ca="1">IFERROR(__xludf.DUMMYFUNCTION("""COMPUTED_VALUE"""),41)</f>
        <v>41</v>
      </c>
      <c r="E7" s="1"/>
      <c r="F7" s="1">
        <f ca="1">IFERROR(__xludf.DUMMYFUNCTION("""COMPUTED_VALUE"""),2)</f>
        <v>2</v>
      </c>
      <c r="G7" s="1" t="str">
        <f ca="1">IFERROR(__xludf.DUMMYFUNCTION("""COMPUTED_VALUE"""),"СИМАКОВА Виолетта")</f>
        <v>СИМАКОВА Виолетта</v>
      </c>
      <c r="H7" s="1" t="str">
        <f ca="1">IFERROR(__xludf.DUMMYFUNCTION("""COMPUTED_VALUE"""),"СИМАКОВА Виолетта Александровна")</f>
        <v>СИМАКОВА Виолетта Александровна</v>
      </c>
      <c r="I7" s="1" t="str">
        <f ca="1">IFERROR(__xludf.DUMMYFUNCTION("""COMPUTED_VALUE"""),"31.05.11, 2юн")</f>
        <v>31.05.11, 2юн</v>
      </c>
      <c r="J7" s="1" t="str">
        <f ca="1">IFERROR(__xludf.DUMMYFUNCTION("""COMPUTED_VALUE"""),"2юн")</f>
        <v>2юн</v>
      </c>
      <c r="K7" s="1" t="str">
        <f ca="1">IFERROR(__xludf.DUMMYFUNCTION("""COMPUTED_VALUE"""),"СФО")</f>
        <v>СФО</v>
      </c>
      <c r="L7" s="1" t="str">
        <f ca="1">IFERROR(__xludf.DUMMYFUNCTION("""COMPUTED_VALUE"""),"Зональный район, Зональная ДЮСШ")</f>
        <v>Зональный район, Зональная ДЮСШ</v>
      </c>
      <c r="M7" s="1" t="str">
        <f ca="1">IFERROR(__xludf.DUMMYFUNCTION("""COMPUTED_VALUE"""),"Зональный район")</f>
        <v>Зональный район</v>
      </c>
      <c r="N7" s="1"/>
      <c r="O7" s="1" t="str">
        <f ca="1">IFERROR(__xludf.DUMMYFUNCTION("""COMPUTED_VALUE"""),"Шуликов Е.С. Шуликов А.С.")</f>
        <v>Шуликов Е.С. Шуликов А.С.</v>
      </c>
      <c r="Q7" s="1" t="str">
        <f ca="1">IFERROR(__xludf.DUMMYFUNCTION("""COMPUTED_VALUE"""),"Красногорское")</f>
        <v>Красногорское</v>
      </c>
    </row>
    <row r="8" spans="1:19">
      <c r="A8" s="67">
        <f>'Призеры 6'!J14</f>
        <v>0</v>
      </c>
      <c r="B8" s="71">
        <f>'Призеры 6'!K14</f>
        <v>0</v>
      </c>
      <c r="C8" s="1">
        <f ca="1">IFERROR(__xludf.DUMMYFUNCTION("""COMPUTED_VALUE"""),41)</f>
        <v>41</v>
      </c>
      <c r="D8" s="1">
        <f ca="1">IFERROR(__xludf.DUMMYFUNCTION("""COMPUTED_VALUE"""),41)</f>
        <v>41</v>
      </c>
      <c r="E8" s="1"/>
      <c r="F8" s="1">
        <f ca="1">IFERROR(__xludf.DUMMYFUNCTION("""COMPUTED_VALUE"""),6)</f>
        <v>6</v>
      </c>
      <c r="G8" s="1" t="str">
        <f ca="1">IFERROR(__xludf.DUMMYFUNCTION("""COMPUTED_VALUE"""),"БЕЗГИНА Диана")</f>
        <v>БЕЗГИНА Диана</v>
      </c>
      <c r="H8" s="1" t="str">
        <f ca="1">IFERROR(__xludf.DUMMYFUNCTION("""COMPUTED_VALUE"""),"БЕЗГИНА Диана Альбертовна")</f>
        <v>БЕЗГИНА Диана Альбертовна</v>
      </c>
      <c r="I8" s="1" t="str">
        <f ca="1">IFERROR(__xludf.DUMMYFUNCTION("""COMPUTED_VALUE"""),"31.05.09, 2сп")</f>
        <v>31.05.09, 2сп</v>
      </c>
      <c r="J8" s="1" t="str">
        <f ca="1">IFERROR(__xludf.DUMMYFUNCTION("""COMPUTED_VALUE"""),"2сп")</f>
        <v>2сп</v>
      </c>
      <c r="K8" s="1" t="str">
        <f ca="1">IFERROR(__xludf.DUMMYFUNCTION("""COMPUTED_VALUE"""),"СФО")</f>
        <v>СФО</v>
      </c>
      <c r="L8" s="1" t="str">
        <f ca="1">IFERROR(__xludf.DUMMYFUNCTION("""COMPUTED_VALUE"""),"Красногорское, МБУ ДО СШ Виктория")</f>
        <v>Красногорское, МБУ ДО СШ Виктория</v>
      </c>
      <c r="M8" s="1" t="str">
        <f ca="1">IFERROR(__xludf.DUMMYFUNCTION("""COMPUTED_VALUE"""),"Красногорское")</f>
        <v>Красногорское</v>
      </c>
      <c r="N8" s="1"/>
      <c r="O8" s="1" t="str">
        <f ca="1">IFERROR(__xludf.DUMMYFUNCTION("""COMPUTED_VALUE"""),"Политов К. В. Тебереков Г. И. ")</f>
        <v xml:space="preserve">Политов К. В. Тебереков Г. И. </v>
      </c>
      <c r="Q8" s="1" t="str">
        <f ca="1">IFERROR(__xludf.DUMMYFUNCTION("""COMPUTED_VALUE"""),"Заринск ")</f>
        <v xml:space="preserve">Заринск </v>
      </c>
    </row>
    <row r="9" spans="1:19">
      <c r="A9" s="67">
        <f>'Призеры 6'!J15</f>
        <v>0</v>
      </c>
      <c r="B9" s="71">
        <f>'Призеры 6'!K15</f>
        <v>0</v>
      </c>
      <c r="C9" s="1">
        <f ca="1">IFERROR(__xludf.DUMMYFUNCTION("""COMPUTED_VALUE"""),44)</f>
        <v>44</v>
      </c>
      <c r="D9" s="1">
        <f ca="1">IFERROR(__xludf.DUMMYFUNCTION("""COMPUTED_VALUE"""),44)</f>
        <v>44</v>
      </c>
      <c r="E9" s="1"/>
      <c r="F9" s="1">
        <f ca="1">IFERROR(__xludf.DUMMYFUNCTION("""COMPUTED_VALUE"""),1)</f>
        <v>1</v>
      </c>
      <c r="G9" s="1" t="str">
        <f ca="1">IFERROR(__xludf.DUMMYFUNCTION("""COMPUTED_VALUE"""),"ЛАВРЕНТИВ  Нелли")</f>
        <v>ЛАВРЕНТИВ  Нелли</v>
      </c>
      <c r="H9" s="1" t="str">
        <f ca="1">IFERROR(__xludf.DUMMYFUNCTION("""COMPUTED_VALUE"""),"ЛАВРЕНТИВ  Нелли Ярославовна ")</f>
        <v xml:space="preserve">ЛАВРЕНТИВ  Нелли Ярославовна </v>
      </c>
      <c r="I9" s="1" t="str">
        <f ca="1">IFERROR(__xludf.DUMMYFUNCTION("""COMPUTED_VALUE"""),"01.11.10, 2юн")</f>
        <v>01.11.10, 2юн</v>
      </c>
      <c r="J9" s="1" t="str">
        <f ca="1">IFERROR(__xludf.DUMMYFUNCTION("""COMPUTED_VALUE"""),"2юн")</f>
        <v>2юн</v>
      </c>
      <c r="K9" s="1" t="str">
        <f ca="1">IFERROR(__xludf.DUMMYFUNCTION("""COMPUTED_VALUE"""),"СФО")</f>
        <v>СФО</v>
      </c>
      <c r="L9" s="1" t="str">
        <f ca="1">IFERROR(__xludf.DUMMYFUNCTION("""COMPUTED_VALUE"""),"Алейск, МБУДО «СШ»г.Алейска")</f>
        <v>Алейск, МБУДО «СШ»г.Алейска</v>
      </c>
      <c r="M9" s="1" t="str">
        <f ca="1">IFERROR(__xludf.DUMMYFUNCTION("""COMPUTED_VALUE"""),"Алейск")</f>
        <v>Алейск</v>
      </c>
      <c r="N9" s="1"/>
      <c r="O9" s="1" t="str">
        <f ca="1">IFERROR(__xludf.DUMMYFUNCTION("""COMPUTED_VALUE"""),"Старков В. Г.")</f>
        <v>Старков В. Г.</v>
      </c>
      <c r="Q9" s="1" t="str">
        <f ca="1">IFERROR(__xludf.DUMMYFUNCTION("""COMPUTED_VALUE"""),"Славгород ")</f>
        <v xml:space="preserve">Славгород </v>
      </c>
    </row>
    <row r="10" spans="1:19">
      <c r="A10" s="67">
        <f>'Призеры 6'!J16</f>
        <v>0</v>
      </c>
      <c r="B10" s="71">
        <f>'Призеры 6'!K16</f>
        <v>0</v>
      </c>
      <c r="C10" s="1">
        <f ca="1">IFERROR(__xludf.DUMMYFUNCTION("""COMPUTED_VALUE"""),44)</f>
        <v>44</v>
      </c>
      <c r="D10" s="1">
        <f ca="1">IFERROR(__xludf.DUMMYFUNCTION("""COMPUTED_VALUE"""),44)</f>
        <v>44</v>
      </c>
      <c r="E10" s="1"/>
      <c r="F10" s="1">
        <f ca="1">IFERROR(__xludf.DUMMYFUNCTION("""COMPUTED_VALUE"""),5)</f>
        <v>5</v>
      </c>
      <c r="G10" s="1" t="str">
        <f ca="1">IFERROR(__xludf.DUMMYFUNCTION("""COMPUTED_VALUE"""),"ПАВЛОВА Дарья")</f>
        <v>ПАВЛОВА Дарья</v>
      </c>
      <c r="H10" s="1" t="str">
        <f ca="1">IFERROR(__xludf.DUMMYFUNCTION("""COMPUTED_VALUE"""),"ПАВЛОВА Дарья Владимировна")</f>
        <v>ПАВЛОВА Дарья Владимировна</v>
      </c>
      <c r="I10" s="1" t="str">
        <f ca="1">IFERROR(__xludf.DUMMYFUNCTION("""COMPUTED_VALUE"""),"05.07.10, 3юн")</f>
        <v>05.07.10, 3юн</v>
      </c>
      <c r="J10" s="1" t="str">
        <f ca="1">IFERROR(__xludf.DUMMYFUNCTION("""COMPUTED_VALUE"""),"3юн")</f>
        <v>3юн</v>
      </c>
      <c r="K10" s="1" t="str">
        <f ca="1">IFERROR(__xludf.DUMMYFUNCTION("""COMPUTED_VALUE"""),"СФО")</f>
        <v>СФО</v>
      </c>
      <c r="L10" s="1" t="str">
        <f ca="1">IFERROR(__xludf.DUMMYFUNCTION("""COMPUTED_VALUE"""),"Алейск, МБУДО «СШ»г.Алейска")</f>
        <v>Алейск, МБУДО «СШ»г.Алейска</v>
      </c>
      <c r="M10" s="1" t="str">
        <f ca="1">IFERROR(__xludf.DUMMYFUNCTION("""COMPUTED_VALUE"""),"Алейск")</f>
        <v>Алейск</v>
      </c>
      <c r="N10" s="1"/>
      <c r="O10" s="1" t="str">
        <f ca="1">IFERROR(__xludf.DUMMYFUNCTION("""COMPUTED_VALUE"""),"Старков В. Г.")</f>
        <v>Старков В. Г.</v>
      </c>
      <c r="Q10" s="1" t="str">
        <f ca="1">IFERROR(__xludf.DUMMYFUNCTION("""COMPUTED_VALUE"""),"Благовещенка")</f>
        <v>Благовещенка</v>
      </c>
    </row>
    <row r="11" spans="1:19">
      <c r="A11" s="72">
        <f>'Призеры 6'!K1</f>
        <v>0</v>
      </c>
      <c r="B11" s="67"/>
      <c r="C11" s="1">
        <f ca="1">IFERROR(__xludf.DUMMYFUNCTION("""COMPUTED_VALUE"""),44)</f>
        <v>44</v>
      </c>
      <c r="D11" s="1">
        <f ca="1">IFERROR(__xludf.DUMMYFUNCTION("""COMPUTED_VALUE"""),44)</f>
        <v>44</v>
      </c>
      <c r="E11" s="1"/>
      <c r="F11" s="1">
        <f ca="1">IFERROR(__xludf.DUMMYFUNCTION("""COMPUTED_VALUE"""),4)</f>
        <v>4</v>
      </c>
      <c r="G11" s="1" t="str">
        <f ca="1">IFERROR(__xludf.DUMMYFUNCTION("""COMPUTED_VALUE"""),"КУЗОВНИКОВА Валерия")</f>
        <v>КУЗОВНИКОВА Валерия</v>
      </c>
      <c r="H11" s="1" t="str">
        <f ca="1">IFERROR(__xludf.DUMMYFUNCTION("""COMPUTED_VALUE"""),"КУЗОВНИКОВА Валерия Алексеевна")</f>
        <v>КУЗОВНИКОВА Валерия Алексеевна</v>
      </c>
      <c r="I11" s="1" t="str">
        <f ca="1">IFERROR(__xludf.DUMMYFUNCTION("""COMPUTED_VALUE"""),"09.08.11, 1юн")</f>
        <v>09.08.11, 1юн</v>
      </c>
      <c r="J11" s="1" t="str">
        <f ca="1">IFERROR(__xludf.DUMMYFUNCTION("""COMPUTED_VALUE"""),"1юн")</f>
        <v>1юн</v>
      </c>
      <c r="K11" s="1" t="str">
        <f ca="1">IFERROR(__xludf.DUMMYFUNCTION("""COMPUTED_VALUE"""),"СФО")</f>
        <v>СФО</v>
      </c>
      <c r="L11" s="1" t="str">
        <f ca="1">IFERROR(__xludf.DUMMYFUNCTION("""COMPUTED_VALUE"""),"Бийск, МБУДО СШОР№3 имени А. Гуляева ")</f>
        <v xml:space="preserve">Бийск, МБУДО СШОР№3 имени А. Гуляева </v>
      </c>
      <c r="M11" s="1" t="str">
        <f ca="1">IFERROR(__xludf.DUMMYFUNCTION("""COMPUTED_VALUE"""),"Бийск")</f>
        <v>Бийск</v>
      </c>
      <c r="N11" s="1"/>
      <c r="O11" s="1" t="str">
        <f ca="1">IFERROR(__xludf.DUMMYFUNCTION("""COMPUTED_VALUE"""),"Акулов В.Н., Шевцова Е.В.")</f>
        <v>Акулов В.Н., Шевцова Е.В.</v>
      </c>
      <c r="Q11" s="1" t="str">
        <f ca="1">IFERROR(__xludf.DUMMYFUNCTION("""COMPUTED_VALUE"""),"Зональный район ")</f>
        <v xml:space="preserve">Зональный район </v>
      </c>
    </row>
    <row r="12" spans="1:19">
      <c r="A12" s="67">
        <f>'Призеры 6'!J18</f>
        <v>0</v>
      </c>
      <c r="B12" s="67"/>
      <c r="C12" s="1">
        <f ca="1">IFERROR(__xludf.DUMMYFUNCTION("""COMPUTED_VALUE"""),44)</f>
        <v>44</v>
      </c>
      <c r="D12" s="1">
        <f ca="1">IFERROR(__xludf.DUMMYFUNCTION("""COMPUTED_VALUE"""),44)</f>
        <v>44</v>
      </c>
      <c r="E12" s="1"/>
      <c r="F12" s="1">
        <f ca="1">IFERROR(__xludf.DUMMYFUNCTION("""COMPUTED_VALUE"""),6)</f>
        <v>6</v>
      </c>
      <c r="G12" s="1" t="str">
        <f ca="1">IFERROR(__xludf.DUMMYFUNCTION("""COMPUTED_VALUE"""),"МАРЬЯСОВА Вероники ")</f>
        <v xml:space="preserve">МАРЬЯСОВА Вероники </v>
      </c>
      <c r="H12" s="1" t="str">
        <f ca="1">IFERROR(__xludf.DUMMYFUNCTION("""COMPUTED_VALUE"""),"МАРЬЯСОВА Вероники  Владимировна ")</f>
        <v xml:space="preserve">МАРЬЯСОВА Вероники  Владимировна </v>
      </c>
      <c r="I12" s="1" t="str">
        <f ca="1">IFERROR(__xludf.DUMMYFUNCTION("""COMPUTED_VALUE"""),"21.09.10, 2юн")</f>
        <v>21.09.10, 2юн</v>
      </c>
      <c r="J12" s="1" t="str">
        <f ca="1">IFERROR(__xludf.DUMMYFUNCTION("""COMPUTED_VALUE"""),"2юн")</f>
        <v>2юн</v>
      </c>
      <c r="K12" s="1" t="str">
        <f ca="1">IFERROR(__xludf.DUMMYFUNCTION("""COMPUTED_VALUE"""),"СФО")</f>
        <v>СФО</v>
      </c>
      <c r="L12" s="1" t="str">
        <f ca="1">IFERROR(__xludf.DUMMYFUNCTION("""COMPUTED_VALUE"""),"Заринск , МАУ «Спорт» Заринск ")</f>
        <v xml:space="preserve">Заринск , МАУ «Спорт» Заринск </v>
      </c>
      <c r="M12" s="1" t="str">
        <f ca="1">IFERROR(__xludf.DUMMYFUNCTION("""COMPUTED_VALUE"""),"Заринск ")</f>
        <v xml:space="preserve">Заринск </v>
      </c>
      <c r="N12" s="1"/>
      <c r="O12" s="1" t="str">
        <f ca="1">IFERROR(__xludf.DUMMYFUNCTION("""COMPUTED_VALUE"""),"Блинов А.В.")</f>
        <v>Блинов А.В.</v>
      </c>
      <c r="Q12" s="1" t="str">
        <f ca="1">IFERROR(__xludf.DUMMYFUNCTION("""COMPUTED_VALUE"""),"Старобелокуриха")</f>
        <v>Старобелокуриха</v>
      </c>
    </row>
    <row r="13" spans="1:19">
      <c r="A13" s="67">
        <f>'Призеры 6'!J19</f>
        <v>0</v>
      </c>
      <c r="B13" s="67"/>
      <c r="C13" s="1">
        <f ca="1">IFERROR(__xludf.DUMMYFUNCTION("""COMPUTED_VALUE"""),44)</f>
        <v>44</v>
      </c>
      <c r="D13" s="1">
        <f ca="1">IFERROR(__xludf.DUMMYFUNCTION("""COMPUTED_VALUE"""),44)</f>
        <v>44</v>
      </c>
      <c r="E13" s="1"/>
      <c r="F13" s="1">
        <f ca="1">IFERROR(__xludf.DUMMYFUNCTION("""COMPUTED_VALUE"""),2)</f>
        <v>2</v>
      </c>
      <c r="G13" s="1" t="str">
        <f ca="1">IFERROR(__xludf.DUMMYFUNCTION("""COMPUTED_VALUE"""),"ШНЕЙГЕРБЕРГЕР Анжелика")</f>
        <v>ШНЕЙГЕРБЕРГЕР Анжелика</v>
      </c>
      <c r="H13" s="1" t="str">
        <f ca="1">IFERROR(__xludf.DUMMYFUNCTION("""COMPUTED_VALUE"""),"ШНЕЙГЕРБЕРГЕР Анжелика Артемовна")</f>
        <v>ШНЕЙГЕРБЕРГЕР Анжелика Артемовна</v>
      </c>
      <c r="I13" s="1" t="str">
        <f ca="1">IFERROR(__xludf.DUMMYFUNCTION("""COMPUTED_VALUE"""),"07.08.11, 1юн")</f>
        <v>07.08.11, 1юн</v>
      </c>
      <c r="J13" s="1" t="str">
        <f ca="1">IFERROR(__xludf.DUMMYFUNCTION("""COMPUTED_VALUE"""),"1юн")</f>
        <v>1юн</v>
      </c>
      <c r="K13" s="1" t="str">
        <f ca="1">IFERROR(__xludf.DUMMYFUNCTION("""COMPUTED_VALUE"""),"СФО")</f>
        <v>СФО</v>
      </c>
      <c r="L13" s="1" t="str">
        <f ca="1">IFERROR(__xludf.DUMMYFUNCTION("""COMPUTED_VALUE"""),"Зональный район, Зональная ДЮСШ")</f>
        <v>Зональный район, Зональная ДЮСШ</v>
      </c>
      <c r="M13" s="1" t="str">
        <f ca="1">IFERROR(__xludf.DUMMYFUNCTION("""COMPUTED_VALUE"""),"Зональный район")</f>
        <v>Зональный район</v>
      </c>
      <c r="N13" s="1"/>
      <c r="O13" s="1" t="str">
        <f ca="1">IFERROR(__xludf.DUMMYFUNCTION("""COMPUTED_VALUE"""),"Шуликов Е.С.,Шуликов А.С")</f>
        <v>Шуликов Е.С.,Шуликов А.С</v>
      </c>
      <c r="Q13" s="1" t="str">
        <f ca="1">IFERROR(__xludf.DUMMYFUNCTION("""COMPUTED_VALUE"""),"Шипуново ")</f>
        <v xml:space="preserve">Шипуново </v>
      </c>
    </row>
    <row r="14" spans="1:19">
      <c r="A14" s="67">
        <f>'Призеры 6'!J20</f>
        <v>0</v>
      </c>
      <c r="B14" s="67"/>
      <c r="C14" s="1">
        <f ca="1">IFERROR(__xludf.DUMMYFUNCTION("""COMPUTED_VALUE"""),44)</f>
        <v>44</v>
      </c>
      <c r="D14" s="1">
        <f ca="1">IFERROR(__xludf.DUMMYFUNCTION("""COMPUTED_VALUE"""),44)</f>
        <v>44</v>
      </c>
      <c r="E14" s="1"/>
      <c r="F14" s="1">
        <f ca="1">IFERROR(__xludf.DUMMYFUNCTION("""COMPUTED_VALUE"""),3)</f>
        <v>3</v>
      </c>
      <c r="G14" s="1" t="str">
        <f ca="1">IFERROR(__xludf.DUMMYFUNCTION("""COMPUTED_VALUE"""),"ТЕМЧУК Ксения ")</f>
        <v xml:space="preserve">ТЕМЧУК Ксения </v>
      </c>
      <c r="H14" s="1" t="str">
        <f ca="1">IFERROR(__xludf.DUMMYFUNCTION("""COMPUTED_VALUE"""),"ТЕМЧУК Ксения  Максимовна ")</f>
        <v xml:space="preserve">ТЕМЧУК Ксения  Максимовна </v>
      </c>
      <c r="I14" s="1" t="str">
        <f ca="1">IFERROR(__xludf.DUMMYFUNCTION("""COMPUTED_VALUE"""),"06.12.11, 2юн")</f>
        <v>06.12.11, 2юн</v>
      </c>
      <c r="J14" s="1" t="str">
        <f ca="1">IFERROR(__xludf.DUMMYFUNCTION("""COMPUTED_VALUE"""),"2юн")</f>
        <v>2юн</v>
      </c>
      <c r="K14" s="1" t="str">
        <f ca="1">IFERROR(__xludf.DUMMYFUNCTION("""COMPUTED_VALUE"""),"СФО")</f>
        <v>СФО</v>
      </c>
      <c r="L14" s="1" t="str">
        <f ca="1">IFERROR(__xludf.DUMMYFUNCTION("""COMPUTED_VALUE"""),"Славгород , МБУ ДО СШ ЦВПВ Десантник")</f>
        <v>Славгород , МБУ ДО СШ ЦВПВ Десантник</v>
      </c>
      <c r="M14" s="1" t="str">
        <f ca="1">IFERROR(__xludf.DUMMYFUNCTION("""COMPUTED_VALUE"""),"Славгород ")</f>
        <v xml:space="preserve">Славгород </v>
      </c>
      <c r="N14" s="1"/>
      <c r="O14" s="1" t="str">
        <f ca="1">IFERROR(__xludf.DUMMYFUNCTION("""COMPUTED_VALUE"""),"Казеев.В.И.")</f>
        <v>Казеев.В.И.</v>
      </c>
      <c r="Q14" s="1" t="str">
        <f ca="1">IFERROR(__xludf.DUMMYFUNCTION("""COMPUTED_VALUE"""),"Баево")</f>
        <v>Баево</v>
      </c>
    </row>
    <row r="15" spans="1:19">
      <c r="A15" s="67">
        <f>'Призеры 6'!J21</f>
        <v>0</v>
      </c>
      <c r="B15" s="67"/>
      <c r="C15" s="1">
        <f ca="1">IFERROR(__xludf.DUMMYFUNCTION("""COMPUTED_VALUE"""),47)</f>
        <v>47</v>
      </c>
      <c r="D15" s="1">
        <f ca="1">IFERROR(__xludf.DUMMYFUNCTION("""COMPUTED_VALUE"""),47)</f>
        <v>47</v>
      </c>
      <c r="E15" s="1"/>
      <c r="F15" s="1">
        <f ca="1">IFERROR(__xludf.DUMMYFUNCTION("""COMPUTED_VALUE"""),2)</f>
        <v>2</v>
      </c>
      <c r="G15" s="1" t="str">
        <f ca="1">IFERROR(__xludf.DUMMYFUNCTION("""COMPUTED_VALUE"""),"АКИМОЧКИНА Екатерина")</f>
        <v>АКИМОЧКИНА Екатерина</v>
      </c>
      <c r="H15" s="1" t="str">
        <f ca="1">IFERROR(__xludf.DUMMYFUNCTION("""COMPUTED_VALUE"""),"АКИМОЧКИНА Екатерина Владимировна")</f>
        <v>АКИМОЧКИНА Екатерина Владимировна</v>
      </c>
      <c r="I15" s="1" t="str">
        <f ca="1">IFERROR(__xludf.DUMMYFUNCTION("""COMPUTED_VALUE"""),"09.06.10, 2юн")</f>
        <v>09.06.10, 2юн</v>
      </c>
      <c r="J15" s="1" t="str">
        <f ca="1">IFERROR(__xludf.DUMMYFUNCTION("""COMPUTED_VALUE"""),"2юн")</f>
        <v>2юн</v>
      </c>
      <c r="K15" s="1" t="str">
        <f ca="1">IFERROR(__xludf.DUMMYFUNCTION("""COMPUTED_VALUE"""),"СФО")</f>
        <v>СФО</v>
      </c>
      <c r="L15" s="1" t="str">
        <f ca="1">IFERROR(__xludf.DUMMYFUNCTION("""COMPUTED_VALUE"""),"Благовещенка, МБУ ДО «Благовещенская спортивная школа»")</f>
        <v>Благовещенка, МБУ ДО «Благовещенская спортивная школа»</v>
      </c>
      <c r="M15" s="1" t="str">
        <f ca="1">IFERROR(__xludf.DUMMYFUNCTION("""COMPUTED_VALUE"""),"Благовещенка")</f>
        <v>Благовещенка</v>
      </c>
      <c r="N15" s="1"/>
      <c r="O15" s="1" t="str">
        <f ca="1">IFERROR(__xludf.DUMMYFUNCTION("""COMPUTED_VALUE"""),"Екименко А.В. ")</f>
        <v xml:space="preserve">Екименко А.В. </v>
      </c>
      <c r="Q15" s="1" t="str">
        <f ca="1">IFERROR(__xludf.DUMMYFUNCTION("""COMPUTED_VALUE"""),"Заринск")</f>
        <v>Заринск</v>
      </c>
    </row>
    <row r="16" spans="1:19">
      <c r="A16" s="67"/>
      <c r="B16" s="67"/>
      <c r="C16" s="1">
        <f ca="1">IFERROR(__xludf.DUMMYFUNCTION("""COMPUTED_VALUE"""),47)</f>
        <v>47</v>
      </c>
      <c r="D16" s="1">
        <f ca="1">IFERROR(__xludf.DUMMYFUNCTION("""COMPUTED_VALUE"""),47)</f>
        <v>47</v>
      </c>
      <c r="E16" s="1"/>
      <c r="F16" s="1">
        <f ca="1">IFERROR(__xludf.DUMMYFUNCTION("""COMPUTED_VALUE"""),4)</f>
        <v>4</v>
      </c>
      <c r="G16" s="1" t="str">
        <f ca="1">IFERROR(__xludf.DUMMYFUNCTION("""COMPUTED_VALUE"""),"СЕЛЕЗНЕВА  Софья ")</f>
        <v xml:space="preserve">СЕЛЕЗНЕВА  Софья </v>
      </c>
      <c r="H16" s="1" t="str">
        <f ca="1">IFERROR(__xludf.DUMMYFUNCTION("""COMPUTED_VALUE"""),"СЕЛЕЗНЕВА  Софья  Алексеевна ")</f>
        <v xml:space="preserve">СЕЛЕЗНЕВА  Софья  Алексеевна </v>
      </c>
      <c r="I16" s="1" t="str">
        <f ca="1">IFERROR(__xludf.DUMMYFUNCTION("""COMPUTED_VALUE"""),"24.07.10, 1юн")</f>
        <v>24.07.10, 1юн</v>
      </c>
      <c r="J16" s="1" t="str">
        <f ca="1">IFERROR(__xludf.DUMMYFUNCTION("""COMPUTED_VALUE"""),"1юн")</f>
        <v>1юн</v>
      </c>
      <c r="K16" s="1" t="str">
        <f ca="1">IFERROR(__xludf.DUMMYFUNCTION("""COMPUTED_VALUE"""),"СФО")</f>
        <v>СФО</v>
      </c>
      <c r="L16" s="1" t="str">
        <f ca="1">IFERROR(__xludf.DUMMYFUNCTION("""COMPUTED_VALUE"""),"Заринск , МАУ СПОРТ")</f>
        <v>Заринск , МАУ СПОРТ</v>
      </c>
      <c r="M16" s="1" t="str">
        <f ca="1">IFERROR(__xludf.DUMMYFUNCTION("""COMPUTED_VALUE"""),"Заринск ")</f>
        <v xml:space="preserve">Заринск </v>
      </c>
      <c r="N16" s="1"/>
      <c r="O16" s="1" t="str">
        <f ca="1">IFERROR(__xludf.DUMMYFUNCTION("""COMPUTED_VALUE"""),"Блинов А.В.")</f>
        <v>Блинов А.В.</v>
      </c>
      <c r="Q16" s="1" t="str">
        <f ca="1">IFERROR(__xludf.DUMMYFUNCTION("""COMPUTED_VALUE"""),"Барнаул")</f>
        <v>Барнаул</v>
      </c>
    </row>
    <row r="17" spans="1:17">
      <c r="A17" s="67"/>
      <c r="B17" s="67"/>
      <c r="C17" s="1">
        <f ca="1">IFERROR(__xludf.DUMMYFUNCTION("""COMPUTED_VALUE"""),47)</f>
        <v>47</v>
      </c>
      <c r="D17" s="1">
        <f ca="1">IFERROR(__xludf.DUMMYFUNCTION("""COMPUTED_VALUE"""),47)</f>
        <v>47</v>
      </c>
      <c r="E17" s="1"/>
      <c r="F17" s="1">
        <f ca="1">IFERROR(__xludf.DUMMYFUNCTION("""COMPUTED_VALUE"""),5)</f>
        <v>5</v>
      </c>
      <c r="G17" s="1" t="str">
        <f ca="1">IFERROR(__xludf.DUMMYFUNCTION("""COMPUTED_VALUE"""),"РЫЖКОВА  Фатима")</f>
        <v>РЫЖКОВА  Фатима</v>
      </c>
      <c r="H17" s="1" t="str">
        <f ca="1">IFERROR(__xludf.DUMMYFUNCTION("""COMPUTED_VALUE"""),"РЫЖКОВА  Фатима Азаматовна")</f>
        <v>РЫЖКОВА  Фатима Азаматовна</v>
      </c>
      <c r="I17" s="1" t="str">
        <f ca="1">IFERROR(__xludf.DUMMYFUNCTION("""COMPUTED_VALUE"""),"21.03.11, 3юн")</f>
        <v>21.03.11, 3юн</v>
      </c>
      <c r="J17" s="1" t="str">
        <f ca="1">IFERROR(__xludf.DUMMYFUNCTION("""COMPUTED_VALUE"""),"3юн")</f>
        <v>3юн</v>
      </c>
      <c r="K17" s="1" t="str">
        <f ca="1">IFERROR(__xludf.DUMMYFUNCTION("""COMPUTED_VALUE"""),"СФО")</f>
        <v>СФО</v>
      </c>
      <c r="L17" s="1" t="str">
        <f ca="1">IFERROR(__xludf.DUMMYFUNCTION("""COMPUTED_VALUE"""),"Зональный район , ""ДЮСШ"" Легионер")</f>
        <v>Зональный район , "ДЮСШ" Легионер</v>
      </c>
      <c r="M17" s="1" t="str">
        <f ca="1">IFERROR(__xludf.DUMMYFUNCTION("""COMPUTED_VALUE"""),"Зональный район ")</f>
        <v xml:space="preserve">Зональный район </v>
      </c>
      <c r="N17" s="1"/>
      <c r="O17" s="1" t="str">
        <f ca="1">IFERROR(__xludf.DUMMYFUNCTION("""COMPUTED_VALUE"""),"Шуликов А.С, Шуликов Е.с")</f>
        <v>Шуликов А.С, Шуликов Е.с</v>
      </c>
      <c r="Q17" s="1" t="str">
        <f ca="1">IFERROR(__xludf.DUMMYFUNCTION("""COMPUTED_VALUE"""),"Барнаул ")</f>
        <v xml:space="preserve">Барнаул </v>
      </c>
    </row>
    <row r="18" spans="1:17">
      <c r="A18" s="67"/>
      <c r="B18" s="67"/>
      <c r="C18" s="1">
        <f ca="1">IFERROR(__xludf.DUMMYFUNCTION("""COMPUTED_VALUE"""),47)</f>
        <v>47</v>
      </c>
      <c r="D18" s="1">
        <f ca="1">IFERROR(__xludf.DUMMYFUNCTION("""COMPUTED_VALUE"""),47)</f>
        <v>47</v>
      </c>
      <c r="E18" s="1"/>
      <c r="F18" s="1">
        <f ca="1">IFERROR(__xludf.DUMMYFUNCTION("""COMPUTED_VALUE"""),1)</f>
        <v>1</v>
      </c>
      <c r="G18" s="1" t="str">
        <f ca="1">IFERROR(__xludf.DUMMYFUNCTION("""COMPUTED_VALUE"""),"КРАВЦОВА Екатерина")</f>
        <v>КРАВЦОВА Екатерина</v>
      </c>
      <c r="H18" s="1" t="str">
        <f ca="1">IFERROR(__xludf.DUMMYFUNCTION("""COMPUTED_VALUE"""),"КРАВЦОВА Екатерина Вадимовна")</f>
        <v>КРАВЦОВА Екатерина Вадимовна</v>
      </c>
      <c r="I18" s="1" t="str">
        <f ca="1">IFERROR(__xludf.DUMMYFUNCTION("""COMPUTED_VALUE"""),"21.02.09, 3юн")</f>
        <v>21.02.09, 3юн</v>
      </c>
      <c r="J18" s="1" t="str">
        <f ca="1">IFERROR(__xludf.DUMMYFUNCTION("""COMPUTED_VALUE"""),"3юн")</f>
        <v>3юн</v>
      </c>
      <c r="K18" s="1" t="str">
        <f ca="1">IFERROR(__xludf.DUMMYFUNCTION("""COMPUTED_VALUE"""),"СФО")</f>
        <v>СФО</v>
      </c>
      <c r="L18" s="1" t="str">
        <f ca="1">IFERROR(__xludf.DUMMYFUNCTION("""COMPUTED_VALUE"""),"Старобелокуриха, СКС ""МЕДОЕД""")</f>
        <v>Старобелокуриха, СКС "МЕДОЕД"</v>
      </c>
      <c r="M18" s="1" t="str">
        <f ca="1">IFERROR(__xludf.DUMMYFUNCTION("""COMPUTED_VALUE"""),"Старобелокуриха")</f>
        <v>Старобелокуриха</v>
      </c>
      <c r="N18" s="1"/>
      <c r="O18" s="1" t="str">
        <f ca="1">IFERROR(__xludf.DUMMYFUNCTION("""COMPUTED_VALUE"""),"Воробьев С. Н.")</f>
        <v>Воробьев С. Н.</v>
      </c>
      <c r="Q18" s="1" t="str">
        <f ca="1">IFERROR(__xludf.DUMMYFUNCTION("""COMPUTED_VALUE"""),"Санниково")</f>
        <v>Санниково</v>
      </c>
    </row>
    <row r="19" spans="1:17">
      <c r="A19" s="67"/>
      <c r="B19" s="67"/>
      <c r="C19" s="1">
        <f ca="1">IFERROR(__xludf.DUMMYFUNCTION("""COMPUTED_VALUE"""),47)</f>
        <v>47</v>
      </c>
      <c r="D19" s="1">
        <f ca="1">IFERROR(__xludf.DUMMYFUNCTION("""COMPUTED_VALUE"""),47)</f>
        <v>47</v>
      </c>
      <c r="E19" s="1"/>
      <c r="F19" s="1">
        <f ca="1">IFERROR(__xludf.DUMMYFUNCTION("""COMPUTED_VALUE"""),6)</f>
        <v>6</v>
      </c>
      <c r="G19" s="1" t="str">
        <f ca="1">IFERROR(__xludf.DUMMYFUNCTION("""COMPUTED_VALUE"""),"МАРЧЕНКО Екатерина")</f>
        <v>МАРЧЕНКО Екатерина</v>
      </c>
      <c r="H19" s="1" t="str">
        <f ca="1">IFERROR(__xludf.DUMMYFUNCTION("""COMPUTED_VALUE"""),"МАРЧЕНКО Екатерина Михайловна")</f>
        <v>МАРЧЕНКО Екатерина Михайловна</v>
      </c>
      <c r="I19" s="1" t="str">
        <f ca="1">IFERROR(__xludf.DUMMYFUNCTION("""COMPUTED_VALUE"""),"10.02.10, 3юн")</f>
        <v>10.02.10, 3юн</v>
      </c>
      <c r="J19" s="1" t="str">
        <f ca="1">IFERROR(__xludf.DUMMYFUNCTION("""COMPUTED_VALUE"""),"3юн")</f>
        <v>3юн</v>
      </c>
      <c r="K19" s="1" t="str">
        <f ca="1">IFERROR(__xludf.DUMMYFUNCTION("""COMPUTED_VALUE"""),"СФО")</f>
        <v>СФО</v>
      </c>
      <c r="L19" s="1" t="str">
        <f ca="1">IFERROR(__xludf.DUMMYFUNCTION("""COMPUTED_VALUE"""),"Старобелокуриха, СКС "" МЕДОЕД """)</f>
        <v>Старобелокуриха, СКС " МЕДОЕД "</v>
      </c>
      <c r="M19" s="1" t="str">
        <f ca="1">IFERROR(__xludf.DUMMYFUNCTION("""COMPUTED_VALUE"""),"Старобелокуриха")</f>
        <v>Старобелокуриха</v>
      </c>
      <c r="N19" s="1"/>
      <c r="O19" s="1" t="str">
        <f ca="1">IFERROR(__xludf.DUMMYFUNCTION("""COMPUTED_VALUE"""),"Воробьев С. Н.")</f>
        <v>Воробьев С. Н.</v>
      </c>
      <c r="Q19" s="1" t="str">
        <f ca="1">IFERROR(__xludf.DUMMYFUNCTION("""COMPUTED_VALUE"""),"Бийск ")</f>
        <v xml:space="preserve">Бийск </v>
      </c>
    </row>
    <row r="20" spans="1:17">
      <c r="A20" s="67"/>
      <c r="B20" s="67"/>
      <c r="C20" s="1">
        <f ca="1">IFERROR(__xludf.DUMMYFUNCTION("""COMPUTED_VALUE"""),47)</f>
        <v>47</v>
      </c>
      <c r="D20" s="1">
        <f ca="1">IFERROR(__xludf.DUMMYFUNCTION("""COMPUTED_VALUE"""),47)</f>
        <v>47</v>
      </c>
      <c r="E20" s="1"/>
      <c r="F20" s="1">
        <f ca="1">IFERROR(__xludf.DUMMYFUNCTION("""COMPUTED_VALUE"""),3)</f>
        <v>3</v>
      </c>
      <c r="G20" s="1" t="str">
        <f ca="1">IFERROR(__xludf.DUMMYFUNCTION("""COMPUTED_VALUE"""),"ЦИГЛЕР  Елена ")</f>
        <v xml:space="preserve">ЦИГЛЕР  Елена </v>
      </c>
      <c r="H20" s="1" t="str">
        <f ca="1">IFERROR(__xludf.DUMMYFUNCTION("""COMPUTED_VALUE"""),"ЦИГЛЕР  Елена  Викторовна ")</f>
        <v xml:space="preserve">ЦИГЛЕР  Елена  Викторовна </v>
      </c>
      <c r="I20" s="1" t="str">
        <f ca="1">IFERROR(__xludf.DUMMYFUNCTION("""COMPUTED_VALUE"""),"29.11.10, 3юн")</f>
        <v>29.11.10, 3юн</v>
      </c>
      <c r="J20" s="1" t="str">
        <f ca="1">IFERROR(__xludf.DUMMYFUNCTION("""COMPUTED_VALUE"""),"3юн")</f>
        <v>3юн</v>
      </c>
      <c r="K20" s="1" t="str">
        <f ca="1">IFERROR(__xludf.DUMMYFUNCTION("""COMPUTED_VALUE"""),"СФО")</f>
        <v>СФО</v>
      </c>
      <c r="L20" s="1" t="str">
        <f ca="1">IFERROR(__xludf.DUMMYFUNCTION("""COMPUTED_VALUE"""),"Шипуново , МКУДО Шипуновская ДЮСШ ")</f>
        <v xml:space="preserve">Шипуново , МКУДО Шипуновская ДЮСШ </v>
      </c>
      <c r="M20" s="1" t="str">
        <f ca="1">IFERROR(__xludf.DUMMYFUNCTION("""COMPUTED_VALUE"""),"Шипуново ")</f>
        <v xml:space="preserve">Шипуново </v>
      </c>
      <c r="N20" s="1"/>
      <c r="O20" s="1" t="str">
        <f ca="1">IFERROR(__xludf.DUMMYFUNCTION("""COMPUTED_VALUE"""),"Шаталов В Н ")</f>
        <v xml:space="preserve">Шаталов В Н </v>
      </c>
      <c r="Q20" s="1" t="str">
        <f ca="1">IFERROR(__xludf.DUMMYFUNCTION("""COMPUTED_VALUE"""),"Алтайский")</f>
        <v>Алтайский</v>
      </c>
    </row>
    <row r="21" spans="1:17">
      <c r="A21" s="67"/>
      <c r="B21" s="67"/>
      <c r="C21" s="1">
        <f ca="1">IFERROR(__xludf.DUMMYFUNCTION("""COMPUTED_VALUE"""),50)</f>
        <v>50</v>
      </c>
      <c r="D21" s="1">
        <f ca="1">IFERROR(__xludf.DUMMYFUNCTION("""COMPUTED_VALUE"""),50)</f>
        <v>50</v>
      </c>
      <c r="E21" s="1"/>
      <c r="F21" s="1">
        <f ca="1">IFERROR(__xludf.DUMMYFUNCTION("""COMPUTED_VALUE"""),2)</f>
        <v>2</v>
      </c>
      <c r="G21" s="1" t="str">
        <f ca="1">IFERROR(__xludf.DUMMYFUNCTION("""COMPUTED_VALUE"""),"СИНЕЛЬНИКОВА  Регина")</f>
        <v>СИНЕЛЬНИКОВА  Регина</v>
      </c>
      <c r="H21" s="1" t="str">
        <f ca="1">IFERROR(__xludf.DUMMYFUNCTION("""COMPUTED_VALUE"""),"СИНЕЛЬНИКОВА  Регина Анатольевна ")</f>
        <v xml:space="preserve">СИНЕЛЬНИКОВА  Регина Анатольевна </v>
      </c>
      <c r="I21" s="1" t="str">
        <f ca="1">IFERROR(__xludf.DUMMYFUNCTION("""COMPUTED_VALUE"""),"24.09.11, 2юн")</f>
        <v>24.09.11, 2юн</v>
      </c>
      <c r="J21" s="1" t="str">
        <f ca="1">IFERROR(__xludf.DUMMYFUNCTION("""COMPUTED_VALUE"""),"2юн")</f>
        <v>2юн</v>
      </c>
      <c r="K21" s="1" t="str">
        <f ca="1">IFERROR(__xludf.DUMMYFUNCTION("""COMPUTED_VALUE"""),"СФО")</f>
        <v>СФО</v>
      </c>
      <c r="L21" s="1" t="str">
        <f ca="1">IFERROR(__xludf.DUMMYFUNCTION("""COMPUTED_VALUE"""),"Алейск, МБУДО «СШ»г.Алейска")</f>
        <v>Алейск, МБУДО «СШ»г.Алейска</v>
      </c>
      <c r="M21" s="1" t="str">
        <f ca="1">IFERROR(__xludf.DUMMYFUNCTION("""COMPUTED_VALUE"""),"Алейск")</f>
        <v>Алейск</v>
      </c>
      <c r="N21" s="1"/>
      <c r="O21" s="1" t="str">
        <f ca="1">IFERROR(__xludf.DUMMYFUNCTION("""COMPUTED_VALUE"""),"Старков В. Г.")</f>
        <v>Старков В. Г.</v>
      </c>
      <c r="Q21" s="1" t="str">
        <f ca="1">IFERROR(__xludf.DUMMYFUNCTION("""COMPUTED_VALUE"""),"Новосибирская")</f>
        <v>Новосибирская</v>
      </c>
    </row>
    <row r="22" spans="1:17">
      <c r="A22" s="67"/>
      <c r="B22" s="67"/>
      <c r="C22" s="1">
        <f ca="1">IFERROR(__xludf.DUMMYFUNCTION("""COMPUTED_VALUE"""),50)</f>
        <v>50</v>
      </c>
      <c r="D22" s="1">
        <f ca="1">IFERROR(__xludf.DUMMYFUNCTION("""COMPUTED_VALUE"""),50)</f>
        <v>50</v>
      </c>
      <c r="E22" s="1"/>
      <c r="F22" s="1">
        <f ca="1">IFERROR(__xludf.DUMMYFUNCTION("""COMPUTED_VALUE"""),4)</f>
        <v>4</v>
      </c>
      <c r="G22" s="1" t="str">
        <f ca="1">IFERROR(__xludf.DUMMYFUNCTION("""COMPUTED_VALUE"""),"СТОПАЧЕВА Полина")</f>
        <v>СТОПАЧЕВА Полина</v>
      </c>
      <c r="H22" s="1" t="str">
        <f ca="1">IFERROR(__xludf.DUMMYFUNCTION("""COMPUTED_VALUE"""),"СТОПАЧЕВА Полина Александровна")</f>
        <v>СТОПАЧЕВА Полина Александровна</v>
      </c>
      <c r="I22" s="1" t="str">
        <f ca="1">IFERROR(__xludf.DUMMYFUNCTION("""COMPUTED_VALUE"""),"30.04.09, 3юн")</f>
        <v>30.04.09, 3юн</v>
      </c>
      <c r="J22" s="1" t="str">
        <f ca="1">IFERROR(__xludf.DUMMYFUNCTION("""COMPUTED_VALUE"""),"3юн")</f>
        <v>3юн</v>
      </c>
      <c r="K22" s="1" t="str">
        <f ca="1">IFERROR(__xludf.DUMMYFUNCTION("""COMPUTED_VALUE"""),"СФО")</f>
        <v>СФО</v>
      </c>
      <c r="L22" s="1" t="str">
        <f ca="1">IFERROR(__xludf.DUMMYFUNCTION("""COMPUTED_VALUE"""),"Баево, Сш")</f>
        <v>Баево, Сш</v>
      </c>
      <c r="M22" s="1" t="str">
        <f ca="1">IFERROR(__xludf.DUMMYFUNCTION("""COMPUTED_VALUE"""),"Баево")</f>
        <v>Баево</v>
      </c>
      <c r="N22" s="1"/>
      <c r="O22" s="1" t="str">
        <f ca="1">IFERROR(__xludf.DUMMYFUNCTION("""COMPUTED_VALUE"""),"Ливенус АВ")</f>
        <v>Ливенус АВ</v>
      </c>
      <c r="Q22" s="1" t="str">
        <f ca="1">IFERROR(__xludf.DUMMYFUNCTION("""COMPUTED_VALUE"""),"Р.Бурятия")</f>
        <v>Р.Бурятия</v>
      </c>
    </row>
    <row r="23" spans="1:17">
      <c r="A23" s="67"/>
      <c r="B23" s="67"/>
      <c r="C23" s="1">
        <f ca="1">IFERROR(__xludf.DUMMYFUNCTION("""COMPUTED_VALUE"""),50)</f>
        <v>50</v>
      </c>
      <c r="D23" s="1">
        <f ca="1">IFERROR(__xludf.DUMMYFUNCTION("""COMPUTED_VALUE"""),50)</f>
        <v>50</v>
      </c>
      <c r="E23" s="1"/>
      <c r="F23" s="1">
        <f ca="1">IFERROR(__xludf.DUMMYFUNCTION("""COMPUTED_VALUE"""),1)</f>
        <v>1</v>
      </c>
      <c r="G23" s="1" t="str">
        <f ca="1">IFERROR(__xludf.DUMMYFUNCTION("""COMPUTED_VALUE"""),"АХНИНА Дана")</f>
        <v>АХНИНА Дана</v>
      </c>
      <c r="H23" s="1" t="str">
        <f ca="1">IFERROR(__xludf.DUMMYFUNCTION("""COMPUTED_VALUE"""),"АХНИНА Дана Михайловна")</f>
        <v>АХНИНА Дана Михайловна</v>
      </c>
      <c r="I23" s="1" t="str">
        <f ca="1">IFERROR(__xludf.DUMMYFUNCTION("""COMPUTED_VALUE"""),"11.01.10, 1сп")</f>
        <v>11.01.10, 1сп</v>
      </c>
      <c r="J23" s="1" t="str">
        <f ca="1">IFERROR(__xludf.DUMMYFUNCTION("""COMPUTED_VALUE"""),"1сп")</f>
        <v>1сп</v>
      </c>
      <c r="K23" s="1" t="str">
        <f ca="1">IFERROR(__xludf.DUMMYFUNCTION("""COMPUTED_VALUE"""),"СФО")</f>
        <v>СФО</v>
      </c>
      <c r="L23" s="1" t="str">
        <f ca="1">IFERROR(__xludf.DUMMYFUNCTION("""COMPUTED_VALUE"""),"Бийск, СШОР №3")</f>
        <v>Бийск, СШОР №3</v>
      </c>
      <c r="M23" s="1" t="str">
        <f ca="1">IFERROR(__xludf.DUMMYFUNCTION("""COMPUTED_VALUE"""),"Бийск")</f>
        <v>Бийск</v>
      </c>
      <c r="N23" s="1"/>
      <c r="O23" s="1" t="str">
        <f ca="1">IFERROR(__xludf.DUMMYFUNCTION("""COMPUTED_VALUE"""),"Шалюта П.В., Паринова Т.В.")</f>
        <v>Шалюта П.В., Паринова Т.В.</v>
      </c>
      <c r="Q23" s="1" t="str">
        <f ca="1">IFERROR(__xludf.DUMMYFUNCTION("""COMPUTED_VALUE"""),"Пермский")</f>
        <v>Пермский</v>
      </c>
    </row>
    <row r="24" spans="1:17">
      <c r="A24" s="67"/>
      <c r="B24" s="67"/>
      <c r="C24" s="1">
        <f ca="1">IFERROR(__xludf.DUMMYFUNCTION("""COMPUTED_VALUE"""),50)</f>
        <v>50</v>
      </c>
      <c r="D24" s="1">
        <f ca="1">IFERROR(__xludf.DUMMYFUNCTION("""COMPUTED_VALUE"""),50)</f>
        <v>50</v>
      </c>
      <c r="E24" s="1"/>
      <c r="F24" s="1">
        <f ca="1">IFERROR(__xludf.DUMMYFUNCTION("""COMPUTED_VALUE"""),5)</f>
        <v>5</v>
      </c>
      <c r="G24" s="1" t="str">
        <f ca="1">IFERROR(__xludf.DUMMYFUNCTION("""COMPUTED_VALUE"""),"РЕШЕТОВА София")</f>
        <v>РЕШЕТОВА София</v>
      </c>
      <c r="H24" s="1" t="str">
        <f ca="1">IFERROR(__xludf.DUMMYFUNCTION("""COMPUTED_VALUE"""),"РЕШЕТОВА София Евгеньевна")</f>
        <v>РЕШЕТОВА София Евгеньевна</v>
      </c>
      <c r="I24" s="1" t="str">
        <f ca="1">IFERROR(__xludf.DUMMYFUNCTION("""COMPUTED_VALUE"""),"02.01.09, 1юн")</f>
        <v>02.01.09, 1юн</v>
      </c>
      <c r="J24" s="1" t="str">
        <f ca="1">IFERROR(__xludf.DUMMYFUNCTION("""COMPUTED_VALUE"""),"1юн")</f>
        <v>1юн</v>
      </c>
      <c r="K24" s="1" t="str">
        <f ca="1">IFERROR(__xludf.DUMMYFUNCTION("""COMPUTED_VALUE"""),"СФО")</f>
        <v>СФО</v>
      </c>
      <c r="L24" s="1" t="str">
        <f ca="1">IFERROR(__xludf.DUMMYFUNCTION("""COMPUTED_VALUE"""),"Заринск, МАУ ""Спорт""")</f>
        <v>Заринск, МАУ "Спорт"</v>
      </c>
      <c r="M24" s="1" t="str">
        <f ca="1">IFERROR(__xludf.DUMMYFUNCTION("""COMPUTED_VALUE"""),"Заринск")</f>
        <v>Заринск</v>
      </c>
      <c r="N24" s="1"/>
      <c r="O24" s="1" t="str">
        <f ca="1">IFERROR(__xludf.DUMMYFUNCTION("""COMPUTED_VALUE"""),"Блинов А. В. ")</f>
        <v xml:space="preserve">Блинов А. В. </v>
      </c>
      <c r="Q24" s="1" t="str">
        <f ca="1">IFERROR(__xludf.DUMMYFUNCTION("""COMPUTED_VALUE"""),"Красноярский")</f>
        <v>Красноярский</v>
      </c>
    </row>
    <row r="25" spans="1:17">
      <c r="A25" s="67"/>
      <c r="B25" s="67"/>
      <c r="C25" s="1">
        <f ca="1">IFERROR(__xludf.DUMMYFUNCTION("""COMPUTED_VALUE"""),50)</f>
        <v>50</v>
      </c>
      <c r="D25" s="1">
        <f ca="1">IFERROR(__xludf.DUMMYFUNCTION("""COMPUTED_VALUE"""),50)</f>
        <v>50</v>
      </c>
      <c r="E25" s="1"/>
      <c r="F25" s="1">
        <f ca="1">IFERROR(__xludf.DUMMYFUNCTION("""COMPUTED_VALUE"""),3)</f>
        <v>3</v>
      </c>
      <c r="G25" s="1" t="str">
        <f ca="1">IFERROR(__xludf.DUMMYFUNCTION("""COMPUTED_VALUE"""),"КАШИНА Карина")</f>
        <v>КАШИНА Карина</v>
      </c>
      <c r="H25" s="1" t="str">
        <f ca="1">IFERROR(__xludf.DUMMYFUNCTION("""COMPUTED_VALUE"""),"КАШИНА Карина Анатольевна")</f>
        <v>КАШИНА Карина Анатольевна</v>
      </c>
      <c r="I25" s="1" t="str">
        <f ca="1">IFERROR(__xludf.DUMMYFUNCTION("""COMPUTED_VALUE"""),"16.10.10, 3юн")</f>
        <v>16.10.10, 3юн</v>
      </c>
      <c r="J25" s="1" t="str">
        <f ca="1">IFERROR(__xludf.DUMMYFUNCTION("""COMPUTED_VALUE"""),"3юн")</f>
        <v>3юн</v>
      </c>
      <c r="K25" s="1" t="str">
        <f ca="1">IFERROR(__xludf.DUMMYFUNCTION("""COMPUTED_VALUE"""),"СФО")</f>
        <v>СФО</v>
      </c>
      <c r="L25" s="1" t="str">
        <f ca="1">IFERROR(__xludf.DUMMYFUNCTION("""COMPUTED_VALUE"""),"Красногорское, МБУ ДО СШ Виктория")</f>
        <v>Красногорское, МБУ ДО СШ Виктория</v>
      </c>
      <c r="M25" s="1" t="str">
        <f ca="1">IFERROR(__xludf.DUMMYFUNCTION("""COMPUTED_VALUE"""),"Красногорское")</f>
        <v>Красногорское</v>
      </c>
      <c r="N25" s="1"/>
      <c r="O25" s="1" t="str">
        <f ca="1">IFERROR(__xludf.DUMMYFUNCTION("""COMPUTED_VALUE"""),"Тебереков Г. И. Политов К. В. ")</f>
        <v xml:space="preserve">Тебереков Г. И. Политов К. В. </v>
      </c>
      <c r="Q25" s="1" t="str">
        <f ca="1">IFERROR(__xludf.DUMMYFUNCTION("""COMPUTED_VALUE"""),"Р.Алтай")</f>
        <v>Р.Алтай</v>
      </c>
    </row>
    <row r="26" spans="1:17">
      <c r="A26" s="67"/>
      <c r="B26" s="67"/>
      <c r="C26" s="1">
        <f ca="1">IFERROR(__xludf.DUMMYFUNCTION("""COMPUTED_VALUE"""),54)</f>
        <v>54</v>
      </c>
      <c r="D26" s="1">
        <f ca="1">IFERROR(__xludf.DUMMYFUNCTION("""COMPUTED_VALUE"""),54)</f>
        <v>54</v>
      </c>
      <c r="E26" s="1"/>
      <c r="F26" s="1">
        <f ca="1">IFERROR(__xludf.DUMMYFUNCTION("""COMPUTED_VALUE"""),1)</f>
        <v>1</v>
      </c>
      <c r="G26" s="1" t="str">
        <f ca="1">IFERROR(__xludf.DUMMYFUNCTION("""COMPUTED_VALUE"""),"СТРЕЛЬЦОВА  Анфиса")</f>
        <v>СТРЕЛЬЦОВА  Анфиса</v>
      </c>
      <c r="H26" s="1" t="str">
        <f ca="1">IFERROR(__xludf.DUMMYFUNCTION("""COMPUTED_VALUE"""),"СТРЕЛЬЦОВА  Анфиса Сергеевна ")</f>
        <v xml:space="preserve">СТРЕЛЬЦОВА  Анфиса Сергеевна </v>
      </c>
      <c r="I26" s="1" t="str">
        <f ca="1">IFERROR(__xludf.DUMMYFUNCTION("""COMPUTED_VALUE"""),"16.11.09, 3юн")</f>
        <v>16.11.09, 3юн</v>
      </c>
      <c r="J26" s="1" t="str">
        <f ca="1">IFERROR(__xludf.DUMMYFUNCTION("""COMPUTED_VALUE"""),"3юн")</f>
        <v>3юн</v>
      </c>
      <c r="K26" s="1" t="str">
        <f ca="1">IFERROR(__xludf.DUMMYFUNCTION("""COMPUTED_VALUE"""),"СФО")</f>
        <v>СФО</v>
      </c>
      <c r="L26" s="1" t="str">
        <f ca="1">IFERROR(__xludf.DUMMYFUNCTION("""COMPUTED_VALUE"""),"Алейск , МБУДО «СШ»г.Алейска")</f>
        <v>Алейск , МБУДО «СШ»г.Алейска</v>
      </c>
      <c r="M26" s="1" t="str">
        <f ca="1">IFERROR(__xludf.DUMMYFUNCTION("""COMPUTED_VALUE"""),"Алейск ")</f>
        <v xml:space="preserve">Алейск </v>
      </c>
      <c r="N26" s="1"/>
      <c r="O26" s="1" t="str">
        <f ca="1">IFERROR(__xludf.DUMMYFUNCTION("""COMPUTED_VALUE"""),"Старков В. Г.")</f>
        <v>Старков В. Г.</v>
      </c>
      <c r="Q26" s="1" t="str">
        <f ca="1">IFERROR(__xludf.DUMMYFUNCTION("""COMPUTED_VALUE"""),"Тюменская")</f>
        <v>Тюменская</v>
      </c>
    </row>
    <row r="27" spans="1:17">
      <c r="A27" s="67"/>
      <c r="B27" s="67"/>
      <c r="C27" s="1">
        <f ca="1">IFERROR(__xludf.DUMMYFUNCTION("""COMPUTED_VALUE"""),54)</f>
        <v>54</v>
      </c>
      <c r="D27" s="1">
        <f ca="1">IFERROR(__xludf.DUMMYFUNCTION("""COMPUTED_VALUE"""),54)</f>
        <v>54</v>
      </c>
      <c r="E27" s="1"/>
      <c r="F27" s="1">
        <f ca="1">IFERROR(__xludf.DUMMYFUNCTION("""COMPUTED_VALUE"""),2)</f>
        <v>2</v>
      </c>
      <c r="G27" s="1" t="str">
        <f ca="1">IFERROR(__xludf.DUMMYFUNCTION("""COMPUTED_VALUE"""),"РАЗУМОВА Арина")</f>
        <v>РАЗУМОВА Арина</v>
      </c>
      <c r="H27" s="1" t="str">
        <f ca="1">IFERROR(__xludf.DUMMYFUNCTION("""COMPUTED_VALUE"""),"РАЗУМОВА Арина Владимировна")</f>
        <v>РАЗУМОВА Арина Владимировна</v>
      </c>
      <c r="I27" s="1" t="str">
        <f ca="1">IFERROR(__xludf.DUMMYFUNCTION("""COMPUTED_VALUE"""),"02.12.09, 1юн")</f>
        <v>02.12.09, 1юн</v>
      </c>
      <c r="J27" s="1" t="str">
        <f ca="1">IFERROR(__xludf.DUMMYFUNCTION("""COMPUTED_VALUE"""),"1юн")</f>
        <v>1юн</v>
      </c>
      <c r="K27" s="1" t="str">
        <f ca="1">IFERROR(__xludf.DUMMYFUNCTION("""COMPUTED_VALUE"""),"СФО")</f>
        <v>СФО</v>
      </c>
      <c r="L27" s="1" t="str">
        <f ca="1">IFERROR(__xludf.DUMMYFUNCTION("""COMPUTED_VALUE"""),"Барнаул, МБУ ДО ""СШОР 2""")</f>
        <v>Барнаул, МБУ ДО "СШОР 2"</v>
      </c>
      <c r="M27" s="1" t="str">
        <f ca="1">IFERROR(__xludf.DUMMYFUNCTION("""COMPUTED_VALUE"""),"Барнаул")</f>
        <v>Барнаул</v>
      </c>
      <c r="N27" s="1"/>
      <c r="O27" s="1" t="str">
        <f ca="1">IFERROR(__xludf.DUMMYFUNCTION("""COMPUTED_VALUE"""),"Дмитриева И. С. ")</f>
        <v xml:space="preserve">Дмитриева И. С. </v>
      </c>
      <c r="Q27" s="1" t="str">
        <f ca="1">IFERROR(__xludf.DUMMYFUNCTION("""COMPUTED_VALUE"""),"Р.Тыва")</f>
        <v>Р.Тыва</v>
      </c>
    </row>
    <row r="28" spans="1:17">
      <c r="A28" s="67"/>
      <c r="B28" s="67"/>
      <c r="C28" s="1">
        <f ca="1">IFERROR(__xludf.DUMMYFUNCTION("""COMPUTED_VALUE"""),54)</f>
        <v>54</v>
      </c>
      <c r="D28" s="1">
        <f ca="1">IFERROR(__xludf.DUMMYFUNCTION("""COMPUTED_VALUE"""),54)</f>
        <v>54</v>
      </c>
      <c r="E28" s="1"/>
      <c r="F28" s="1">
        <f ca="1">IFERROR(__xludf.DUMMYFUNCTION("""COMPUTED_VALUE"""),3)</f>
        <v>3</v>
      </c>
      <c r="G28" s="1" t="str">
        <f ca="1">IFERROR(__xludf.DUMMYFUNCTION("""COMPUTED_VALUE"""),"МЕДВЕДЕВА  Екатерина ")</f>
        <v xml:space="preserve">МЕДВЕДЕВА  Екатерина </v>
      </c>
      <c r="H28" s="1" t="str">
        <f ca="1">IFERROR(__xludf.DUMMYFUNCTION("""COMPUTED_VALUE"""),"МЕДВЕДЕВА  Екатерина  Дмитриевна ")</f>
        <v xml:space="preserve">МЕДВЕДЕВА  Екатерина  Дмитриевна </v>
      </c>
      <c r="I28" s="1" t="str">
        <f ca="1">IFERROR(__xludf.DUMMYFUNCTION("""COMPUTED_VALUE"""),"30.09.10, 1сп")</f>
        <v>30.09.10, 1сп</v>
      </c>
      <c r="J28" s="1" t="str">
        <f ca="1">IFERROR(__xludf.DUMMYFUNCTION("""COMPUTED_VALUE"""),"1сп")</f>
        <v>1сп</v>
      </c>
      <c r="K28" s="1" t="str">
        <f ca="1">IFERROR(__xludf.DUMMYFUNCTION("""COMPUTED_VALUE"""),"СФО")</f>
        <v>СФО</v>
      </c>
      <c r="L28" s="1" t="str">
        <f ca="1">IFERROR(__xludf.DUMMYFUNCTION("""COMPUTED_VALUE"""),"Барнаул , КСШОР ")</f>
        <v xml:space="preserve">Барнаул , КСШОР </v>
      </c>
      <c r="M28" s="1" t="str">
        <f ca="1">IFERROR(__xludf.DUMMYFUNCTION("""COMPUTED_VALUE"""),"Барнаул ")</f>
        <v xml:space="preserve">Барнаул </v>
      </c>
      <c r="N28" s="1"/>
      <c r="O28" s="1" t="str">
        <f ca="1">IFERROR(__xludf.DUMMYFUNCTION("""COMPUTED_VALUE"""),"Хоружев А.И. ")</f>
        <v xml:space="preserve">Хоружев А.И. </v>
      </c>
      <c r="Q28" s="1" t="str">
        <f ca="1">IFERROR(__xludf.DUMMYFUNCTION("""COMPUTED_VALUE"""),"Р.Хакасия")</f>
        <v>Р.Хакасия</v>
      </c>
    </row>
    <row r="29" spans="1:17">
      <c r="A29" s="67"/>
      <c r="B29" s="67"/>
      <c r="C29" s="1">
        <f ca="1">IFERROR(__xludf.DUMMYFUNCTION("""COMPUTED_VALUE"""),54)</f>
        <v>54</v>
      </c>
      <c r="D29" s="1">
        <f ca="1">IFERROR(__xludf.DUMMYFUNCTION("""COMPUTED_VALUE"""),54)</f>
        <v>54</v>
      </c>
      <c r="E29" s="1"/>
      <c r="F29" s="1">
        <f ca="1">IFERROR(__xludf.DUMMYFUNCTION("""COMPUTED_VALUE"""),4)</f>
        <v>4</v>
      </c>
      <c r="G29" s="1" t="str">
        <f ca="1">IFERROR(__xludf.DUMMYFUNCTION("""COMPUTED_VALUE"""),"ФЕДОТОВА Анна")</f>
        <v>ФЕДОТОВА Анна</v>
      </c>
      <c r="H29" s="1" t="str">
        <f ca="1">IFERROR(__xludf.DUMMYFUNCTION("""COMPUTED_VALUE"""),"ФЕДОТОВА Анна Максимовна")</f>
        <v>ФЕДОТОВА Анна Максимовна</v>
      </c>
      <c r="I29" s="1" t="str">
        <f ca="1">IFERROR(__xludf.DUMMYFUNCTION("""COMPUTED_VALUE"""),"01.01.09, 1юн")</f>
        <v>01.01.09, 1юн</v>
      </c>
      <c r="J29" s="1" t="str">
        <f ca="1">IFERROR(__xludf.DUMMYFUNCTION("""COMPUTED_VALUE"""),"1юн")</f>
        <v>1юн</v>
      </c>
      <c r="K29" s="1" t="str">
        <f ca="1">IFERROR(__xludf.DUMMYFUNCTION("""COMPUTED_VALUE"""),"СФО")</f>
        <v>СФО</v>
      </c>
      <c r="L29" s="1" t="str">
        <f ca="1">IFERROR(__xludf.DUMMYFUNCTION("""COMPUTED_VALUE"""),"Бийск, СШОР №3 им. А. Гуляева")</f>
        <v>Бийск, СШОР №3 им. А. Гуляева</v>
      </c>
      <c r="M29" s="1" t="str">
        <f ca="1">IFERROR(__xludf.DUMMYFUNCTION("""COMPUTED_VALUE"""),"Бийск")</f>
        <v>Бийск</v>
      </c>
      <c r="N29" s="1"/>
      <c r="O29" s="1" t="str">
        <f ca="1">IFERROR(__xludf.DUMMYFUNCTION("""COMPUTED_VALUE"""),"Шалюта П.В., Паринова Т.В.")</f>
        <v>Шалюта П.В., Паринова Т.В.</v>
      </c>
      <c r="Q29" s="1" t="str">
        <f ca="1">IFERROR(__xludf.DUMMYFUNCTION("""COMPUTED_VALUE"""),"Иркутская")</f>
        <v>Иркутская</v>
      </c>
    </row>
    <row r="30" spans="1:17">
      <c r="A30" s="67"/>
      <c r="B30" s="67"/>
      <c r="C30" s="1">
        <f ca="1">IFERROR(__xludf.DUMMYFUNCTION("""COMPUTED_VALUE"""),54)</f>
        <v>54</v>
      </c>
      <c r="D30" s="1">
        <f ca="1">IFERROR(__xludf.DUMMYFUNCTION("""COMPUTED_VALUE"""),54)</f>
        <v>54</v>
      </c>
      <c r="E30" s="1"/>
      <c r="F30" s="1">
        <f ca="1">IFERROR(__xludf.DUMMYFUNCTION("""COMPUTED_VALUE"""),5)</f>
        <v>5</v>
      </c>
      <c r="G30" s="1" t="str">
        <f ca="1">IFERROR(__xludf.DUMMYFUNCTION("""COMPUTED_VALUE"""),"ПАШКОВА  Ксения")</f>
        <v>ПАШКОВА  Ксения</v>
      </c>
      <c r="H30" s="1" t="str">
        <f ca="1">IFERROR(__xludf.DUMMYFUNCTION("""COMPUTED_VALUE"""),"ПАШКОВА  Ксения Сергеевна")</f>
        <v>ПАШКОВА  Ксения Сергеевна</v>
      </c>
      <c r="I30" s="1" t="str">
        <f ca="1">IFERROR(__xludf.DUMMYFUNCTION("""COMPUTED_VALUE"""),"11.12.09, 2юн")</f>
        <v>11.12.09, 2юн</v>
      </c>
      <c r="J30" s="1" t="str">
        <f ca="1">IFERROR(__xludf.DUMMYFUNCTION("""COMPUTED_VALUE"""),"2юн")</f>
        <v>2юн</v>
      </c>
      <c r="K30" s="1" t="str">
        <f ca="1">IFERROR(__xludf.DUMMYFUNCTION("""COMPUTED_VALUE"""),"СФО")</f>
        <v>СФО</v>
      </c>
      <c r="L30" s="1" t="str">
        <f ca="1">IFERROR(__xludf.DUMMYFUNCTION("""COMPUTED_VALUE"""),"Зональный район, Зональная районная ДЮСШ")</f>
        <v>Зональный район, Зональная районная ДЮСШ</v>
      </c>
      <c r="M30" s="1" t="str">
        <f ca="1">IFERROR(__xludf.DUMMYFUNCTION("""COMPUTED_VALUE"""),"Зональный район")</f>
        <v>Зональный район</v>
      </c>
      <c r="N30" s="1"/>
      <c r="O30" s="1" t="str">
        <f ca="1">IFERROR(__xludf.DUMMYFUNCTION("""COMPUTED_VALUE"""),"Шуликов Е. С. Шуликов А. С. ")</f>
        <v xml:space="preserve">Шуликов Е. С. Шуликов А. С. </v>
      </c>
      <c r="Q30" s="1" t="str">
        <f ca="1">IFERROR(__xludf.DUMMYFUNCTION("""COMPUTED_VALUE"""),"Р.Татарстан")</f>
        <v>Р.Татарстан</v>
      </c>
    </row>
    <row r="31" spans="1:17">
      <c r="A31" s="67"/>
      <c r="B31" s="67"/>
      <c r="C31" s="1">
        <f ca="1">IFERROR(__xludf.DUMMYFUNCTION("""COMPUTED_VALUE"""),59)</f>
        <v>59</v>
      </c>
      <c r="D31" s="1">
        <f ca="1">IFERROR(__xludf.DUMMYFUNCTION("""COMPUTED_VALUE"""),59)</f>
        <v>59</v>
      </c>
      <c r="E31" s="1"/>
      <c r="F31" s="1">
        <f ca="1">IFERROR(__xludf.DUMMYFUNCTION("""COMPUTED_VALUE"""),2)</f>
        <v>2</v>
      </c>
      <c r="G31" s="1" t="str">
        <f ca="1">IFERROR(__xludf.DUMMYFUNCTION("""COMPUTED_VALUE"""),"ЯРОСЛАВ  Мария ")</f>
        <v xml:space="preserve">ЯРОСЛАВ  Мария </v>
      </c>
      <c r="H31" s="1" t="str">
        <f ca="1">IFERROR(__xludf.DUMMYFUNCTION("""COMPUTED_VALUE"""),"ЯРОСЛАВ  Мария  Дмитриевна ")</f>
        <v xml:space="preserve">ЯРОСЛАВ  Мария  Дмитриевна </v>
      </c>
      <c r="I31" s="1" t="str">
        <f ca="1">IFERROR(__xludf.DUMMYFUNCTION("""COMPUTED_VALUE"""),"16.09.10, 1юн")</f>
        <v>16.09.10, 1юн</v>
      </c>
      <c r="J31" s="1" t="str">
        <f ca="1">IFERROR(__xludf.DUMMYFUNCTION("""COMPUTED_VALUE"""),"1юн")</f>
        <v>1юн</v>
      </c>
      <c r="K31" s="1" t="str">
        <f ca="1">IFERROR(__xludf.DUMMYFUNCTION("""COMPUTED_VALUE"""),"СФО")</f>
        <v>СФО</v>
      </c>
      <c r="L31" s="1" t="str">
        <f ca="1">IFERROR(__xludf.DUMMYFUNCTION("""COMPUTED_VALUE"""),"Барнаул , КСШОР ")</f>
        <v xml:space="preserve">Барнаул , КСШОР </v>
      </c>
      <c r="M31" s="1" t="str">
        <f ca="1">IFERROR(__xludf.DUMMYFUNCTION("""COMPUTED_VALUE"""),"Барнаул ")</f>
        <v xml:space="preserve">Барнаул </v>
      </c>
      <c r="N31" s="1"/>
      <c r="O31" s="1" t="str">
        <f ca="1">IFERROR(__xludf.DUMMYFUNCTION("""COMPUTED_VALUE"""),"Буторин С.А.")</f>
        <v>Буторин С.А.</v>
      </c>
      <c r="Q31" s="1" t="str">
        <f ca="1">IFERROR(__xludf.DUMMYFUNCTION("""COMPUTED_VALUE"""),"Воронежская")</f>
        <v>Воронежская</v>
      </c>
    </row>
    <row r="32" spans="1:17">
      <c r="A32" s="67"/>
      <c r="B32" s="67"/>
      <c r="C32" s="1">
        <f ca="1">IFERROR(__xludf.DUMMYFUNCTION("""COMPUTED_VALUE"""),59)</f>
        <v>59</v>
      </c>
      <c r="D32" s="1">
        <f ca="1">IFERROR(__xludf.DUMMYFUNCTION("""COMPUTED_VALUE"""),59)</f>
        <v>59</v>
      </c>
      <c r="E32" s="1"/>
      <c r="F32" s="1">
        <f ca="1">IFERROR(__xludf.DUMMYFUNCTION("""COMPUTED_VALUE"""),3)</f>
        <v>3</v>
      </c>
      <c r="G32" s="1" t="str">
        <f ca="1">IFERROR(__xludf.DUMMYFUNCTION("""COMPUTED_VALUE"""),"КОТЕЛЬНИКОВА  Ксения")</f>
        <v>КОТЕЛЬНИКОВА  Ксения</v>
      </c>
      <c r="H32" s="1" t="str">
        <f ca="1">IFERROR(__xludf.DUMMYFUNCTION("""COMPUTED_VALUE"""),"КОТЕЛЬНИКОВА  Ксения Сергеевна ")</f>
        <v xml:space="preserve">КОТЕЛЬНИКОВА  Ксения Сергеевна </v>
      </c>
      <c r="I32" s="1" t="str">
        <f ca="1">IFERROR(__xludf.DUMMYFUNCTION("""COMPUTED_VALUE"""),"06.03.10, 2юн")</f>
        <v>06.03.10, 2юн</v>
      </c>
      <c r="J32" s="1" t="str">
        <f ca="1">IFERROR(__xludf.DUMMYFUNCTION("""COMPUTED_VALUE"""),"2юн")</f>
        <v>2юн</v>
      </c>
      <c r="K32" s="1" t="str">
        <f ca="1">IFERROR(__xludf.DUMMYFUNCTION("""COMPUTED_VALUE"""),"СФО")</f>
        <v>СФО</v>
      </c>
      <c r="L32" s="1" t="str">
        <f ca="1">IFERROR(__xludf.DUMMYFUNCTION("""COMPUTED_VALUE"""),"Алейск, МБУДО «СШ»г.Алейска")</f>
        <v>Алейск, МБУДО «СШ»г.Алейска</v>
      </c>
      <c r="M32" s="1" t="str">
        <f ca="1">IFERROR(__xludf.DUMMYFUNCTION("""COMPUTED_VALUE"""),"Алейск")</f>
        <v>Алейск</v>
      </c>
      <c r="N32" s="1"/>
      <c r="O32" s="1" t="str">
        <f ca="1">IFERROR(__xludf.DUMMYFUNCTION("""COMPUTED_VALUE"""),"Старков В. Г.")</f>
        <v>Старков В. Г.</v>
      </c>
      <c r="Q32" s="1" t="str">
        <f ca="1">IFERROR(__xludf.DUMMYFUNCTION("""COMPUTED_VALUE"""),"Ярославская")</f>
        <v>Ярославская</v>
      </c>
    </row>
    <row r="33" spans="1:17">
      <c r="A33" s="67"/>
      <c r="B33" s="67"/>
      <c r="C33" s="1">
        <f ca="1">IFERROR(__xludf.DUMMYFUNCTION("""COMPUTED_VALUE"""),59)</f>
        <v>59</v>
      </c>
      <c r="D33" s="1">
        <f ca="1">IFERROR(__xludf.DUMMYFUNCTION("""COMPUTED_VALUE"""),59)</f>
        <v>59</v>
      </c>
      <c r="E33" s="1"/>
      <c r="F33" s="1">
        <f ca="1">IFERROR(__xludf.DUMMYFUNCTION("""COMPUTED_VALUE"""),1)</f>
        <v>1</v>
      </c>
      <c r="G33" s="1" t="str">
        <f ca="1">IFERROR(__xludf.DUMMYFUNCTION("""COMPUTED_VALUE"""),"ПОБЕЖИМОВА Полина")</f>
        <v>ПОБЕЖИМОВА Полина</v>
      </c>
      <c r="H33" s="1" t="str">
        <f ca="1">IFERROR(__xludf.DUMMYFUNCTION("""COMPUTED_VALUE"""),"ПОБЕЖИМОВА Полина Евгеньевна")</f>
        <v>ПОБЕЖИМОВА Полина Евгеньевна</v>
      </c>
      <c r="I33" s="1" t="str">
        <f ca="1">IFERROR(__xludf.DUMMYFUNCTION("""COMPUTED_VALUE"""),"03.11.09, КМС")</f>
        <v>03.11.09, КМС</v>
      </c>
      <c r="J33" s="1" t="str">
        <f ca="1">IFERROR(__xludf.DUMMYFUNCTION("""COMPUTED_VALUE"""),"КМС")</f>
        <v>КМС</v>
      </c>
      <c r="K33" s="1" t="str">
        <f ca="1">IFERROR(__xludf.DUMMYFUNCTION("""COMPUTED_VALUE"""),"СФО")</f>
        <v>СФО</v>
      </c>
      <c r="L33" s="1" t="str">
        <f ca="1">IFERROR(__xludf.DUMMYFUNCTION("""COMPUTED_VALUE"""),"Бийск, СШОР №3")</f>
        <v>Бийск, СШОР №3</v>
      </c>
      <c r="M33" s="1" t="str">
        <f ca="1">IFERROR(__xludf.DUMMYFUNCTION("""COMPUTED_VALUE"""),"Бийск")</f>
        <v>Бийск</v>
      </c>
      <c r="N33" s="1"/>
      <c r="O33" s="1" t="str">
        <f ca="1">IFERROR(__xludf.DUMMYFUNCTION("""COMPUTED_VALUE"""),"Шалюта П.В., Паринова Т.В.")</f>
        <v>Шалюта П.В., Паринова Т.В.</v>
      </c>
      <c r="Q33" s="1" t="str">
        <f ca="1">IFERROR(__xludf.DUMMYFUNCTION("""COMPUTED_VALUE"""),"Камчатский")</f>
        <v>Камчатский</v>
      </c>
    </row>
    <row r="34" spans="1:17">
      <c r="A34" s="67"/>
      <c r="B34" s="67"/>
      <c r="C34" s="1">
        <f ca="1">IFERROR(__xludf.DUMMYFUNCTION("""COMPUTED_VALUE"""),59)</f>
        <v>59</v>
      </c>
      <c r="D34" s="1">
        <f ca="1">IFERROR(__xludf.DUMMYFUNCTION("""COMPUTED_VALUE"""),59)</f>
        <v>59</v>
      </c>
      <c r="E34" s="1"/>
      <c r="F34" s="1">
        <f ca="1">IFERROR(__xludf.DUMMYFUNCTION("""COMPUTED_VALUE"""),4)</f>
        <v>4</v>
      </c>
      <c r="G34" s="1" t="str">
        <f ca="1">IFERROR(__xludf.DUMMYFUNCTION("""COMPUTED_VALUE"""),"ТАСКИНА Анастасия ")</f>
        <v xml:space="preserve">ТАСКИНА Анастасия </v>
      </c>
      <c r="H34" s="1" t="str">
        <f ca="1">IFERROR(__xludf.DUMMYFUNCTION("""COMPUTED_VALUE"""),"ТАСКИНА Анастасия  Алексеевна")</f>
        <v>ТАСКИНА Анастасия  Алексеевна</v>
      </c>
      <c r="I34" s="1" t="str">
        <f ca="1">IFERROR(__xludf.DUMMYFUNCTION("""COMPUTED_VALUE"""),"28.04.10, 1юн")</f>
        <v>28.04.10, 1юн</v>
      </c>
      <c r="J34" s="1" t="str">
        <f ca="1">IFERROR(__xludf.DUMMYFUNCTION("""COMPUTED_VALUE"""),"1юн")</f>
        <v>1юн</v>
      </c>
      <c r="K34" s="1" t="str">
        <f ca="1">IFERROR(__xludf.DUMMYFUNCTION("""COMPUTED_VALUE"""),"СФО")</f>
        <v>СФО</v>
      </c>
      <c r="L34" s="1" t="str">
        <f ca="1">IFERROR(__xludf.DUMMYFUNCTION("""COMPUTED_VALUE"""),"Санниково, ДЮСШ Первомайского района")</f>
        <v>Санниково, ДЮСШ Первомайского района</v>
      </c>
      <c r="M34" s="1" t="str">
        <f ca="1">IFERROR(__xludf.DUMMYFUNCTION("""COMPUTED_VALUE"""),"Санниково")</f>
        <v>Санниково</v>
      </c>
      <c r="N34" s="1"/>
      <c r="O34" s="1" t="str">
        <f ca="1">IFERROR(__xludf.DUMMYFUNCTION("""COMPUTED_VALUE"""),"Таскин А.Ю.")</f>
        <v>Таскин А.Ю.</v>
      </c>
      <c r="Q34" s="1" t="str">
        <f ca="1">IFERROR(__xludf.DUMMYFUNCTION("""COMPUTED_VALUE"""),"Кемеровская")</f>
        <v>Кемеровская</v>
      </c>
    </row>
    <row r="35" spans="1:17">
      <c r="A35" s="67"/>
      <c r="B35" s="67"/>
      <c r="C35" s="1">
        <f ca="1">IFERROR(__xludf.DUMMYFUNCTION("""COMPUTED_VALUE"""),65)</f>
        <v>65</v>
      </c>
      <c r="D35" s="1">
        <f ca="1">IFERROR(__xludf.DUMMYFUNCTION("""COMPUTED_VALUE"""),65)</f>
        <v>65</v>
      </c>
      <c r="E35" s="1"/>
      <c r="F35" s="1">
        <f ca="1">IFERROR(__xludf.DUMMYFUNCTION("""COMPUTED_VALUE"""),4)</f>
        <v>4</v>
      </c>
      <c r="G35" s="1" t="str">
        <f ca="1">IFERROR(__xludf.DUMMYFUNCTION("""COMPUTED_VALUE"""),"МЕДВЕДЕВА Ярослава")</f>
        <v>МЕДВЕДЕВА Ярослава</v>
      </c>
      <c r="H35" s="1" t="str">
        <f ca="1">IFERROR(__xludf.DUMMYFUNCTION("""COMPUTED_VALUE"""),"МЕДВЕДЕВА Ярослава Алексеевна")</f>
        <v>МЕДВЕДЕВА Ярослава Алексеевна</v>
      </c>
      <c r="I35" s="1" t="str">
        <f ca="1">IFERROR(__xludf.DUMMYFUNCTION("""COMPUTED_VALUE"""),"16.10.11, 3юн")</f>
        <v>16.10.11, 3юн</v>
      </c>
      <c r="J35" s="1" t="str">
        <f ca="1">IFERROR(__xludf.DUMMYFUNCTION("""COMPUTED_VALUE"""),"3юн")</f>
        <v>3юн</v>
      </c>
      <c r="K35" s="1" t="str">
        <f ca="1">IFERROR(__xludf.DUMMYFUNCTION("""COMPUTED_VALUE"""),"СФО")</f>
        <v>СФО</v>
      </c>
      <c r="L35" s="1" t="str">
        <f ca="1">IFERROR(__xludf.DUMMYFUNCTION("""COMPUTED_VALUE"""),"Алейск, МБУДО «СШ»г.Алейска")</f>
        <v>Алейск, МБУДО «СШ»г.Алейска</v>
      </c>
      <c r="M35" s="1" t="str">
        <f ca="1">IFERROR(__xludf.DUMMYFUNCTION("""COMPUTED_VALUE"""),"Алейск")</f>
        <v>Алейск</v>
      </c>
      <c r="N35" s="1"/>
      <c r="O35" s="1" t="str">
        <f ca="1">IFERROR(__xludf.DUMMYFUNCTION("""COMPUTED_VALUE"""),"Старков В. Г.")</f>
        <v>Старков В. Г.</v>
      </c>
      <c r="Q35" s="1" t="str">
        <f ca="1">IFERROR(__xludf.DUMMYFUNCTION("""COMPUTED_VALUE"""),"Самарская")</f>
        <v>Самарская</v>
      </c>
    </row>
    <row r="36" spans="1:17">
      <c r="A36" s="67"/>
      <c r="B36" s="67"/>
      <c r="C36" s="1">
        <f ca="1">IFERROR(__xludf.DUMMYFUNCTION("""COMPUTED_VALUE"""),65)</f>
        <v>65</v>
      </c>
      <c r="D36" s="1">
        <f ca="1">IFERROR(__xludf.DUMMYFUNCTION("""COMPUTED_VALUE"""),65)</f>
        <v>65</v>
      </c>
      <c r="E36" s="1"/>
      <c r="F36" s="1">
        <f ca="1">IFERROR(__xludf.DUMMYFUNCTION("""COMPUTED_VALUE"""),2)</f>
        <v>2</v>
      </c>
      <c r="G36" s="1" t="str">
        <f ca="1">IFERROR(__xludf.DUMMYFUNCTION("""COMPUTED_VALUE"""),"НОВИКОВА  Валерия ")</f>
        <v xml:space="preserve">НОВИКОВА  Валерия </v>
      </c>
      <c r="H36" s="1" t="str">
        <f ca="1">IFERROR(__xludf.DUMMYFUNCTION("""COMPUTED_VALUE"""),"НОВИКОВА  Валерия  Викторовна")</f>
        <v>НОВИКОВА  Валерия  Викторовна</v>
      </c>
      <c r="I36" s="1" t="str">
        <f ca="1">IFERROR(__xludf.DUMMYFUNCTION("""COMPUTED_VALUE"""),"13.02.09, 2сп")</f>
        <v>13.02.09, 2сп</v>
      </c>
      <c r="J36" s="1" t="str">
        <f ca="1">IFERROR(__xludf.DUMMYFUNCTION("""COMPUTED_VALUE"""),"2сп")</f>
        <v>2сп</v>
      </c>
      <c r="K36" s="1" t="str">
        <f ca="1">IFERROR(__xludf.DUMMYFUNCTION("""COMPUTED_VALUE"""),"СФО")</f>
        <v>СФО</v>
      </c>
      <c r="L36" s="1" t="str">
        <f ca="1">IFERROR(__xludf.DUMMYFUNCTION("""COMPUTED_VALUE"""),"Барнаул , УОР")</f>
        <v>Барнаул , УОР</v>
      </c>
      <c r="M36" s="1" t="str">
        <f ca="1">IFERROR(__xludf.DUMMYFUNCTION("""COMPUTED_VALUE"""),"Барнаул ")</f>
        <v xml:space="preserve">Барнаул </v>
      </c>
      <c r="N36" s="1"/>
      <c r="O36" s="1" t="str">
        <f ca="1">IFERROR(__xludf.DUMMYFUNCTION("""COMPUTED_VALUE"""),"Тюкин С. Г.  Субочева В. В.")</f>
        <v>Тюкин С. Г.  Субочева В. В.</v>
      </c>
      <c r="Q36" s="1" t="str">
        <f ca="1">IFERROR(__xludf.DUMMYFUNCTION("""COMPUTED_VALUE"""),"Р.Башкортостан")</f>
        <v>Р.Башкортостан</v>
      </c>
    </row>
    <row r="37" spans="1:17">
      <c r="A37" s="67"/>
      <c r="B37" s="67"/>
      <c r="C37" s="1">
        <f ca="1">IFERROR(__xludf.DUMMYFUNCTION("""COMPUTED_VALUE"""),65)</f>
        <v>65</v>
      </c>
      <c r="D37" s="1">
        <f ca="1">IFERROR(__xludf.DUMMYFUNCTION("""COMPUTED_VALUE"""),65)</f>
        <v>65</v>
      </c>
      <c r="E37" s="1"/>
      <c r="F37" s="1">
        <f ca="1">IFERROR(__xludf.DUMMYFUNCTION("""COMPUTED_VALUE"""),1)</f>
        <v>1</v>
      </c>
      <c r="G37" s="1" t="str">
        <f ca="1">IFERROR(__xludf.DUMMYFUNCTION("""COMPUTED_VALUE"""),"ИЛЬИЧЁВА  Софья ")</f>
        <v xml:space="preserve">ИЛЬИЧЁВА  Софья </v>
      </c>
      <c r="H37" s="1" t="str">
        <f ca="1">IFERROR(__xludf.DUMMYFUNCTION("""COMPUTED_VALUE"""),"ИЛЬИЧЁВА  Софья  Александровна")</f>
        <v>ИЛЬИЧЁВА  Софья  Александровна</v>
      </c>
      <c r="I37" s="1" t="str">
        <f ca="1">IFERROR(__xludf.DUMMYFUNCTION("""COMPUTED_VALUE"""),"12.06.09, 2юн")</f>
        <v>12.06.09, 2юн</v>
      </c>
      <c r="J37" s="1" t="str">
        <f ca="1">IFERROR(__xludf.DUMMYFUNCTION("""COMPUTED_VALUE"""),"2юн")</f>
        <v>2юн</v>
      </c>
      <c r="K37" s="1" t="str">
        <f ca="1">IFERROR(__xludf.DUMMYFUNCTION("""COMPUTED_VALUE"""),"СФО")</f>
        <v>СФО</v>
      </c>
      <c r="L37" s="1" t="str">
        <f ca="1">IFERROR(__xludf.DUMMYFUNCTION("""COMPUTED_VALUE"""),"Бийск , СШОР №3 им.А.Гуляева")</f>
        <v>Бийск , СШОР №3 им.А.Гуляева</v>
      </c>
      <c r="M37" s="1" t="str">
        <f ca="1">IFERROR(__xludf.DUMMYFUNCTION("""COMPUTED_VALUE"""),"Бийск ")</f>
        <v xml:space="preserve">Бийск </v>
      </c>
      <c r="N37" s="1"/>
      <c r="O37" s="1" t="str">
        <f ca="1">IFERROR(__xludf.DUMMYFUNCTION("""COMPUTED_VALUE"""),"Асадова А.В., Гаврилов В.В.")</f>
        <v>Асадова А.В., Гаврилов В.В.</v>
      </c>
      <c r="Q37" s="1" t="str">
        <f ca="1">IFERROR(__xludf.DUMMYFUNCTION("""COMPUTED_VALUE"""),"Омская")</f>
        <v>Омская</v>
      </c>
    </row>
    <row r="38" spans="1:17">
      <c r="A38" s="67"/>
      <c r="B38" s="67"/>
      <c r="C38" s="1">
        <f ca="1">IFERROR(__xludf.DUMMYFUNCTION("""COMPUTED_VALUE"""),65)</f>
        <v>65</v>
      </c>
      <c r="D38" s="1">
        <f ca="1">IFERROR(__xludf.DUMMYFUNCTION("""COMPUTED_VALUE"""),65)</f>
        <v>65</v>
      </c>
      <c r="E38" s="1"/>
      <c r="F38" s="1">
        <f ca="1">IFERROR(__xludf.DUMMYFUNCTION("""COMPUTED_VALUE"""),6)</f>
        <v>6</v>
      </c>
      <c r="G38" s="1" t="str">
        <f ca="1">IFERROR(__xludf.DUMMYFUNCTION("""COMPUTED_VALUE"""),"УФИМЦЕВА Варвара")</f>
        <v>УФИМЦЕВА Варвара</v>
      </c>
      <c r="H38" s="1" t="str">
        <f ca="1">IFERROR(__xludf.DUMMYFUNCTION("""COMPUTED_VALUE"""),"УФИМЦЕВА Варвара Ивановна")</f>
        <v>УФИМЦЕВА Варвара Ивановна</v>
      </c>
      <c r="I38" s="1" t="str">
        <f ca="1">IFERROR(__xludf.DUMMYFUNCTION("""COMPUTED_VALUE"""),"14.04.10, 2юн")</f>
        <v>14.04.10, 2юн</v>
      </c>
      <c r="J38" s="1" t="str">
        <f ca="1">IFERROR(__xludf.DUMMYFUNCTION("""COMPUTED_VALUE"""),"2юн")</f>
        <v>2юн</v>
      </c>
      <c r="K38" s="1" t="str">
        <f ca="1">IFERROR(__xludf.DUMMYFUNCTION("""COMPUTED_VALUE"""),"СФО")</f>
        <v>СФО</v>
      </c>
      <c r="L38" s="1" t="str">
        <f ca="1">IFERROR(__xludf.DUMMYFUNCTION("""COMPUTED_VALUE"""),"Бийск , СШОР №3 им.А.Гуляева")</f>
        <v>Бийск , СШОР №3 им.А.Гуляева</v>
      </c>
      <c r="M38" s="1" t="str">
        <f ca="1">IFERROR(__xludf.DUMMYFUNCTION("""COMPUTED_VALUE"""),"Бийск ")</f>
        <v xml:space="preserve">Бийск </v>
      </c>
      <c r="N38" s="1"/>
      <c r="O38" s="1" t="str">
        <f ca="1">IFERROR(__xludf.DUMMYFUNCTION("""COMPUTED_VALUE"""),"Асадова А.В., Гаврилов В.В.")</f>
        <v>Асадова А.В., Гаврилов В.В.</v>
      </c>
    </row>
    <row r="39" spans="1:17">
      <c r="A39" s="67"/>
      <c r="B39" s="67"/>
      <c r="C39" s="1">
        <f ca="1">IFERROR(__xludf.DUMMYFUNCTION("""COMPUTED_VALUE"""),65)</f>
        <v>65</v>
      </c>
      <c r="D39" s="1">
        <f ca="1">IFERROR(__xludf.DUMMYFUNCTION("""COMPUTED_VALUE"""),65)</f>
        <v>65</v>
      </c>
      <c r="E39" s="1"/>
      <c r="F39" s="1">
        <f ca="1">IFERROR(__xludf.DUMMYFUNCTION("""COMPUTED_VALUE"""),5)</f>
        <v>5</v>
      </c>
      <c r="G39" s="1" t="str">
        <f ca="1">IFERROR(__xludf.DUMMYFUNCTION("""COMPUTED_VALUE"""),"АЛИЕВА Дилара")</f>
        <v>АЛИЕВА Дилара</v>
      </c>
      <c r="H39" s="1" t="str">
        <f ca="1">IFERROR(__xludf.DUMMYFUNCTION("""COMPUTED_VALUE"""),"АЛИЕВА Дилара Рустамовна")</f>
        <v>АЛИЕВА Дилара Рустамовна</v>
      </c>
      <c r="I39" s="1" t="str">
        <f ca="1">IFERROR(__xludf.DUMMYFUNCTION("""COMPUTED_VALUE"""),"25.02.10, 2юн")</f>
        <v>25.02.10, 2юн</v>
      </c>
      <c r="J39" s="1" t="str">
        <f ca="1">IFERROR(__xludf.DUMMYFUNCTION("""COMPUTED_VALUE"""),"2юн")</f>
        <v>2юн</v>
      </c>
      <c r="K39" s="1" t="str">
        <f ca="1">IFERROR(__xludf.DUMMYFUNCTION("""COMPUTED_VALUE"""),"СФО")</f>
        <v>СФО</v>
      </c>
      <c r="L39" s="1" t="str">
        <f ca="1">IFERROR(__xludf.DUMMYFUNCTION("""COMPUTED_VALUE"""),"Славгород , МБУ ДО СШ ЦВПВ Десантник")</f>
        <v>Славгород , МБУ ДО СШ ЦВПВ Десантник</v>
      </c>
      <c r="M39" s="1" t="str">
        <f ca="1">IFERROR(__xludf.DUMMYFUNCTION("""COMPUTED_VALUE"""),"Славгород ")</f>
        <v xml:space="preserve">Славгород </v>
      </c>
      <c r="N39" s="1"/>
      <c r="O39" s="1" t="str">
        <f ca="1">IFERROR(__xludf.DUMMYFUNCTION("""COMPUTED_VALUE"""),"Казеев.В.И")</f>
        <v>Казеев.В.И</v>
      </c>
    </row>
    <row r="40" spans="1:17">
      <c r="A40" s="67"/>
      <c r="B40" s="67"/>
      <c r="C40" s="1">
        <f ca="1">IFERROR(__xludf.DUMMYFUNCTION("""COMPUTED_VALUE"""),65)</f>
        <v>65</v>
      </c>
      <c r="D40" s="1">
        <f ca="1">IFERROR(__xludf.DUMMYFUNCTION("""COMPUTED_VALUE"""),65)</f>
        <v>65</v>
      </c>
      <c r="E40" s="1"/>
      <c r="F40" s="1">
        <f ca="1">IFERROR(__xludf.DUMMYFUNCTION("""COMPUTED_VALUE"""),3)</f>
        <v>3</v>
      </c>
      <c r="G40" s="1" t="str">
        <f ca="1">IFERROR(__xludf.DUMMYFUNCTION("""COMPUTED_VALUE"""),"ЯШНАЯ Софья")</f>
        <v>ЯШНАЯ Софья</v>
      </c>
      <c r="H40" s="1" t="str">
        <f ca="1">IFERROR(__xludf.DUMMYFUNCTION("""COMPUTED_VALUE"""),"ЯШНАЯ Софья Александровна ")</f>
        <v xml:space="preserve">ЯШНАЯ Софья Александровна </v>
      </c>
      <c r="I40" s="1" t="str">
        <f ca="1">IFERROR(__xludf.DUMMYFUNCTION("""COMPUTED_VALUE"""),"29.04.09, 3юн")</f>
        <v>29.04.09, 3юн</v>
      </c>
      <c r="J40" s="1" t="str">
        <f ca="1">IFERROR(__xludf.DUMMYFUNCTION("""COMPUTED_VALUE"""),"3юн")</f>
        <v>3юн</v>
      </c>
      <c r="K40" s="1" t="str">
        <f ca="1">IFERROR(__xludf.DUMMYFUNCTION("""COMPUTED_VALUE"""),"СФО")</f>
        <v>СФО</v>
      </c>
      <c r="L40" s="1" t="str">
        <f ca="1">IFERROR(__xludf.DUMMYFUNCTION("""COMPUTED_VALUE"""),"Славгород , МБУ ДО СШ ЦВПВ ДЕСАНТНИК ")</f>
        <v xml:space="preserve">Славгород , МБУ ДО СШ ЦВПВ ДЕСАНТНИК </v>
      </c>
      <c r="M40" s="1" t="str">
        <f ca="1">IFERROR(__xludf.DUMMYFUNCTION("""COMPUTED_VALUE"""),"Славгород ")</f>
        <v xml:space="preserve">Славгород </v>
      </c>
      <c r="N40" s="1"/>
      <c r="O40" s="1" t="str">
        <f ca="1">IFERROR(__xludf.DUMMYFUNCTION("""COMPUTED_VALUE"""),"Казеев.В.И.")</f>
        <v>Казеев.В.И.</v>
      </c>
    </row>
    <row r="41" spans="1:17">
      <c r="A41" s="67"/>
      <c r="B41" s="67"/>
    </row>
    <row r="42" spans="1:17">
      <c r="A42" s="67"/>
      <c r="B42" s="67"/>
    </row>
    <row r="43" spans="1:17">
      <c r="A43" s="67"/>
      <c r="B43" s="67"/>
    </row>
    <row r="44" spans="1:17">
      <c r="A44" s="67"/>
      <c r="B44" s="67"/>
    </row>
    <row r="45" spans="1:17">
      <c r="A45" s="67"/>
      <c r="B45" s="67"/>
    </row>
    <row r="46" spans="1:17">
      <c r="A46" s="67"/>
      <c r="B46" s="67"/>
    </row>
    <row r="47" spans="1:17">
      <c r="A47" s="67"/>
      <c r="B47" s="67"/>
    </row>
    <row r="48" spans="1:17">
      <c r="A48" s="67"/>
      <c r="B48" s="67"/>
    </row>
    <row r="49" spans="1:2">
      <c r="A49" s="67"/>
      <c r="B49" s="67"/>
    </row>
    <row r="50" spans="1:2">
      <c r="A50" s="67"/>
      <c r="B50" s="67"/>
    </row>
    <row r="51" spans="1:2">
      <c r="A51" s="67"/>
      <c r="B51" s="67"/>
    </row>
    <row r="52" spans="1:2">
      <c r="A52" s="67"/>
      <c r="B52" s="67"/>
    </row>
    <row r="53" spans="1:2">
      <c r="A53" s="67"/>
      <c r="B53" s="67"/>
    </row>
    <row r="54" spans="1:2">
      <c r="A54" s="67"/>
      <c r="B54" s="67"/>
    </row>
    <row r="55" spans="1:2">
      <c r="A55" s="67"/>
      <c r="B55" s="67"/>
    </row>
    <row r="56" spans="1:2">
      <c r="A56" s="67"/>
      <c r="B56" s="67"/>
    </row>
    <row r="57" spans="1:2">
      <c r="A57" s="67"/>
      <c r="B57" s="67"/>
    </row>
    <row r="58" spans="1:2">
      <c r="A58" s="67"/>
      <c r="B58" s="67"/>
    </row>
    <row r="59" spans="1:2">
      <c r="A59" s="67"/>
      <c r="B59" s="67"/>
    </row>
    <row r="60" spans="1:2">
      <c r="A60" s="67"/>
      <c r="B60" s="67"/>
    </row>
    <row r="61" spans="1:2">
      <c r="A61" s="67"/>
      <c r="B61" s="67"/>
    </row>
    <row r="62" spans="1:2">
      <c r="A62" s="67"/>
      <c r="B62" s="67"/>
    </row>
    <row r="63" spans="1:2">
      <c r="A63" s="67"/>
      <c r="B63" s="67"/>
    </row>
    <row r="64" spans="1:2">
      <c r="A64" s="67"/>
      <c r="B64" s="67"/>
    </row>
    <row r="65" spans="1:2">
      <c r="A65" s="67"/>
      <c r="B65" s="67"/>
    </row>
    <row r="66" spans="1:2">
      <c r="A66" s="67"/>
      <c r="B66" s="67"/>
    </row>
    <row r="67" spans="1:2">
      <c r="A67" s="67"/>
      <c r="B67" s="67"/>
    </row>
    <row r="68" spans="1:2">
      <c r="A68" s="67"/>
      <c r="B68" s="67"/>
    </row>
    <row r="69" spans="1:2">
      <c r="A69" s="67"/>
      <c r="B69" s="67"/>
    </row>
    <row r="70" spans="1:2">
      <c r="A70" s="67"/>
      <c r="B70" s="67"/>
    </row>
    <row r="71" spans="1:2">
      <c r="A71" s="67"/>
      <c r="B71" s="67"/>
    </row>
    <row r="72" spans="1:2">
      <c r="A72" s="67"/>
      <c r="B72" s="67"/>
    </row>
    <row r="73" spans="1:2">
      <c r="A73" s="67"/>
      <c r="B73" s="67"/>
    </row>
    <row r="74" spans="1:2">
      <c r="A74" s="67"/>
      <c r="B74" s="67"/>
    </row>
    <row r="75" spans="1:2">
      <c r="A75" s="67"/>
      <c r="B75" s="67"/>
    </row>
    <row r="76" spans="1:2">
      <c r="A76" s="67"/>
      <c r="B76" s="67"/>
    </row>
    <row r="77" spans="1:2">
      <c r="A77" s="67"/>
      <c r="B77" s="67"/>
    </row>
    <row r="78" spans="1:2">
      <c r="A78" s="67"/>
      <c r="B78" s="67"/>
    </row>
    <row r="79" spans="1:2">
      <c r="A79" s="67"/>
      <c r="B79" s="67"/>
    </row>
    <row r="80" spans="1:2">
      <c r="A80" s="67"/>
      <c r="B80" s="67"/>
    </row>
    <row r="81" spans="1:2">
      <c r="A81" s="67"/>
      <c r="B81" s="67"/>
    </row>
    <row r="82" spans="1:2">
      <c r="A82" s="67"/>
      <c r="B82" s="67"/>
    </row>
    <row r="83" spans="1:2">
      <c r="A83" s="67"/>
      <c r="B83" s="67"/>
    </row>
    <row r="84" spans="1:2">
      <c r="A84" s="67"/>
      <c r="B84" s="67"/>
    </row>
    <row r="85" spans="1:2">
      <c r="A85" s="67"/>
      <c r="B85" s="67"/>
    </row>
    <row r="86" spans="1:2">
      <c r="A86" s="67"/>
      <c r="B86" s="67"/>
    </row>
    <row r="87" spans="1:2">
      <c r="A87" s="67"/>
      <c r="B87" s="67"/>
    </row>
    <row r="88" spans="1:2">
      <c r="A88" s="67"/>
      <c r="B88" s="67"/>
    </row>
    <row r="89" spans="1:2">
      <c r="A89" s="67"/>
      <c r="B89" s="67"/>
    </row>
    <row r="90" spans="1:2">
      <c r="A90" s="67"/>
      <c r="B90" s="67"/>
    </row>
    <row r="91" spans="1:2">
      <c r="A91" s="67"/>
      <c r="B91" s="67"/>
    </row>
    <row r="92" spans="1:2">
      <c r="A92" s="67"/>
      <c r="B92" s="67"/>
    </row>
    <row r="93" spans="1:2">
      <c r="A93" s="67"/>
      <c r="B93" s="67"/>
    </row>
    <row r="94" spans="1:2">
      <c r="A94" s="67"/>
      <c r="B94" s="67"/>
    </row>
    <row r="95" spans="1:2">
      <c r="A95" s="67"/>
      <c r="B95" s="67"/>
    </row>
    <row r="96" spans="1:2">
      <c r="A96" s="67"/>
      <c r="B96" s="67"/>
    </row>
    <row r="97" spans="1:2">
      <c r="A97" s="67"/>
      <c r="B97" s="67"/>
    </row>
    <row r="98" spans="1:2">
      <c r="A98" s="67"/>
      <c r="B98" s="67"/>
    </row>
    <row r="99" spans="1:2">
      <c r="A99" s="67"/>
      <c r="B99" s="67"/>
    </row>
    <row r="100" spans="1:2">
      <c r="A100" s="67"/>
      <c r="B100" s="67"/>
    </row>
    <row r="101" spans="1:2">
      <c r="A101" s="67"/>
      <c r="B101" s="67"/>
    </row>
    <row r="102" spans="1:2">
      <c r="A102" s="67"/>
      <c r="B102" s="67"/>
    </row>
    <row r="103" spans="1:2">
      <c r="A103" s="67"/>
      <c r="B103" s="67"/>
    </row>
    <row r="104" spans="1:2">
      <c r="A104" s="67"/>
      <c r="B104" s="67"/>
    </row>
    <row r="105" spans="1:2">
      <c r="A105" s="67"/>
      <c r="B105" s="67"/>
    </row>
    <row r="106" spans="1:2">
      <c r="A106" s="67"/>
      <c r="B106" s="67"/>
    </row>
    <row r="107" spans="1:2">
      <c r="A107" s="67"/>
      <c r="B107" s="67"/>
    </row>
    <row r="108" spans="1:2">
      <c r="A108" s="67"/>
      <c r="B108" s="67"/>
    </row>
    <row r="109" spans="1:2">
      <c r="A109" s="67"/>
      <c r="B109" s="67"/>
    </row>
    <row r="110" spans="1:2">
      <c r="A110" s="67"/>
      <c r="B110" s="67"/>
    </row>
    <row r="111" spans="1:2">
      <c r="A111" s="67"/>
      <c r="B111" s="67"/>
    </row>
    <row r="112" spans="1:2">
      <c r="A112" s="67"/>
      <c r="B112" s="67"/>
    </row>
    <row r="113" spans="1:2">
      <c r="A113" s="67"/>
      <c r="B113" s="67"/>
    </row>
    <row r="114" spans="1:2">
      <c r="A114" s="67"/>
      <c r="B114" s="67"/>
    </row>
    <row r="115" spans="1:2">
      <c r="A115" s="67"/>
      <c r="B115" s="67"/>
    </row>
    <row r="116" spans="1:2">
      <c r="A116" s="67"/>
      <c r="B116" s="67"/>
    </row>
    <row r="117" spans="1:2">
      <c r="A117" s="67"/>
      <c r="B117" s="67"/>
    </row>
    <row r="118" spans="1:2">
      <c r="A118" s="67"/>
      <c r="B118" s="67"/>
    </row>
    <row r="119" spans="1:2">
      <c r="A119" s="67"/>
      <c r="B119" s="67"/>
    </row>
    <row r="120" spans="1:2">
      <c r="A120" s="67"/>
      <c r="B120" s="67"/>
    </row>
    <row r="121" spans="1:2">
      <c r="A121" s="67"/>
      <c r="B121" s="67"/>
    </row>
    <row r="122" spans="1:2">
      <c r="A122" s="67"/>
      <c r="B122" s="67"/>
    </row>
    <row r="123" spans="1:2">
      <c r="A123" s="67"/>
      <c r="B123" s="67"/>
    </row>
    <row r="124" spans="1:2">
      <c r="A124" s="67"/>
      <c r="B124" s="67"/>
    </row>
    <row r="125" spans="1:2">
      <c r="A125" s="67"/>
      <c r="B125" s="67"/>
    </row>
    <row r="126" spans="1:2">
      <c r="A126" s="67"/>
      <c r="B126" s="67"/>
    </row>
    <row r="127" spans="1:2">
      <c r="A127" s="67"/>
      <c r="B127" s="67"/>
    </row>
    <row r="128" spans="1:2">
      <c r="A128" s="67"/>
      <c r="B128" s="67"/>
    </row>
    <row r="129" spans="1:2">
      <c r="A129" s="67"/>
      <c r="B129" s="67"/>
    </row>
    <row r="130" spans="1:2">
      <c r="A130" s="67"/>
      <c r="B130" s="67"/>
    </row>
    <row r="131" spans="1:2">
      <c r="A131" s="67"/>
      <c r="B131" s="67"/>
    </row>
    <row r="132" spans="1:2">
      <c r="A132" s="67"/>
      <c r="B132" s="67"/>
    </row>
    <row r="133" spans="1:2">
      <c r="A133" s="67"/>
      <c r="B133" s="67"/>
    </row>
    <row r="134" spans="1:2">
      <c r="A134" s="67"/>
      <c r="B134" s="67"/>
    </row>
    <row r="135" spans="1:2">
      <c r="A135" s="67"/>
      <c r="B135" s="67"/>
    </row>
    <row r="136" spans="1:2">
      <c r="A136" s="67"/>
      <c r="B136" s="67"/>
    </row>
    <row r="137" spans="1:2">
      <c r="A137" s="67"/>
      <c r="B137" s="67"/>
    </row>
    <row r="138" spans="1:2">
      <c r="A138" s="67"/>
      <c r="B138" s="67"/>
    </row>
    <row r="139" spans="1:2">
      <c r="A139" s="67"/>
      <c r="B139" s="67"/>
    </row>
    <row r="140" spans="1:2">
      <c r="A140" s="67"/>
      <c r="B140" s="67"/>
    </row>
    <row r="141" spans="1:2">
      <c r="A141" s="67"/>
      <c r="B141" s="67"/>
    </row>
    <row r="142" spans="1:2">
      <c r="A142" s="67"/>
      <c r="B142" s="67"/>
    </row>
    <row r="143" spans="1:2">
      <c r="A143" s="67"/>
      <c r="B143" s="67"/>
    </row>
    <row r="144" spans="1:2">
      <c r="A144" s="67"/>
      <c r="B144" s="67"/>
    </row>
    <row r="145" spans="1:2">
      <c r="A145" s="67"/>
      <c r="B145" s="67"/>
    </row>
    <row r="146" spans="1:2">
      <c r="A146" s="67"/>
      <c r="B146" s="67"/>
    </row>
    <row r="147" spans="1:2">
      <c r="A147" s="67"/>
      <c r="B147" s="67"/>
    </row>
    <row r="148" spans="1:2">
      <c r="A148" s="67"/>
      <c r="B148" s="67"/>
    </row>
    <row r="149" spans="1:2">
      <c r="A149" s="67"/>
      <c r="B149" s="67"/>
    </row>
    <row r="150" spans="1:2">
      <c r="A150" s="67"/>
      <c r="B150" s="67"/>
    </row>
    <row r="151" spans="1:2">
      <c r="A151" s="67"/>
      <c r="B151" s="67"/>
    </row>
    <row r="152" spans="1:2">
      <c r="A152" s="67"/>
      <c r="B152" s="67"/>
    </row>
    <row r="153" spans="1:2">
      <c r="A153" s="67"/>
      <c r="B153" s="67"/>
    </row>
    <row r="154" spans="1:2">
      <c r="A154" s="67"/>
      <c r="B154" s="67"/>
    </row>
    <row r="155" spans="1:2">
      <c r="A155" s="67"/>
      <c r="B155" s="67"/>
    </row>
    <row r="156" spans="1:2">
      <c r="A156" s="67"/>
      <c r="B156" s="67"/>
    </row>
    <row r="157" spans="1:2">
      <c r="A157" s="67"/>
      <c r="B157" s="67"/>
    </row>
    <row r="158" spans="1:2">
      <c r="A158" s="67"/>
      <c r="B158" s="67"/>
    </row>
    <row r="159" spans="1:2">
      <c r="A159" s="67"/>
      <c r="B159" s="67"/>
    </row>
    <row r="160" spans="1:2">
      <c r="A160" s="67"/>
      <c r="B160" s="67"/>
    </row>
    <row r="161" spans="1:15">
      <c r="A161" s="67"/>
      <c r="B161" s="67"/>
    </row>
    <row r="162" spans="1:15">
      <c r="A162" s="67"/>
      <c r="B162" s="67"/>
    </row>
    <row r="163" spans="1:15">
      <c r="A163" s="67"/>
      <c r="B163" s="67"/>
    </row>
    <row r="164" spans="1:15">
      <c r="A164" s="67"/>
      <c r="B164" s="67"/>
    </row>
    <row r="165" spans="1:15">
      <c r="A165" s="67"/>
      <c r="B165" s="67"/>
      <c r="C165" s="2">
        <v>50</v>
      </c>
      <c r="D165" s="2">
        <v>50</v>
      </c>
      <c r="F165" s="2">
        <v>1</v>
      </c>
      <c r="G165" s="2" t="s">
        <v>14</v>
      </c>
      <c r="H165" s="2" t="s">
        <v>15</v>
      </c>
      <c r="I165" s="2" t="s">
        <v>16</v>
      </c>
      <c r="J165" s="2" t="s">
        <v>17</v>
      </c>
      <c r="K165" s="2" t="s">
        <v>18</v>
      </c>
      <c r="L165" s="2" t="s">
        <v>19</v>
      </c>
      <c r="M165" s="2" t="s">
        <v>20</v>
      </c>
      <c r="O165" s="2" t="s">
        <v>21</v>
      </c>
    </row>
    <row r="166" spans="1:15">
      <c r="A166" s="67"/>
      <c r="B166" s="67"/>
      <c r="C166" s="2">
        <v>50</v>
      </c>
      <c r="D166" s="2">
        <v>50</v>
      </c>
      <c r="F166" s="2">
        <v>2</v>
      </c>
      <c r="G166" s="2" t="s">
        <v>22</v>
      </c>
      <c r="H166" s="2" t="s">
        <v>23</v>
      </c>
      <c r="I166" s="2" t="s">
        <v>24</v>
      </c>
      <c r="J166" s="2" t="s">
        <v>17</v>
      </c>
      <c r="K166" s="2" t="s">
        <v>18</v>
      </c>
      <c r="L166" s="2" t="s">
        <v>25</v>
      </c>
      <c r="M166" s="2" t="s">
        <v>26</v>
      </c>
      <c r="O166" s="2" t="s">
        <v>27</v>
      </c>
    </row>
    <row r="167" spans="1:15">
      <c r="A167" s="67"/>
      <c r="B167" s="67"/>
      <c r="C167" s="2">
        <v>54</v>
      </c>
      <c r="D167" s="2">
        <v>54</v>
      </c>
      <c r="F167" s="2">
        <v>1</v>
      </c>
      <c r="G167" s="2" t="s">
        <v>28</v>
      </c>
      <c r="H167" s="2" t="s">
        <v>29</v>
      </c>
      <c r="I167" s="2" t="s">
        <v>30</v>
      </c>
      <c r="J167" s="2" t="s">
        <v>31</v>
      </c>
      <c r="K167" s="2" t="s">
        <v>32</v>
      </c>
      <c r="L167" s="2" t="s">
        <v>33</v>
      </c>
      <c r="M167" s="2" t="s">
        <v>34</v>
      </c>
      <c r="O167" s="2" t="s">
        <v>35</v>
      </c>
    </row>
    <row r="168" spans="1:15">
      <c r="A168" s="67"/>
      <c r="B168" s="67"/>
      <c r="C168" s="2">
        <v>54</v>
      </c>
      <c r="D168" s="2">
        <v>54</v>
      </c>
      <c r="F168" s="2">
        <v>2</v>
      </c>
      <c r="G168" s="2" t="s">
        <v>36</v>
      </c>
      <c r="H168" s="2" t="s">
        <v>37</v>
      </c>
      <c r="I168" s="2" t="s">
        <v>38</v>
      </c>
      <c r="J168" s="2" t="s">
        <v>17</v>
      </c>
      <c r="K168" s="2" t="s">
        <v>39</v>
      </c>
      <c r="L168" s="2" t="s">
        <v>40</v>
      </c>
      <c r="M168" s="2" t="s">
        <v>41</v>
      </c>
      <c r="O168" s="2" t="s">
        <v>42</v>
      </c>
    </row>
    <row r="169" spans="1:15">
      <c r="A169" s="67"/>
      <c r="B169" s="67"/>
      <c r="C169" s="2">
        <v>54</v>
      </c>
      <c r="D169" s="2">
        <v>54</v>
      </c>
      <c r="F169" s="2">
        <v>3</v>
      </c>
      <c r="G169" s="2" t="s">
        <v>43</v>
      </c>
      <c r="H169" s="2" t="s">
        <v>44</v>
      </c>
      <c r="I169" s="2" t="s">
        <v>45</v>
      </c>
      <c r="J169" s="2" t="s">
        <v>17</v>
      </c>
      <c r="K169" s="2" t="s">
        <v>18</v>
      </c>
      <c r="L169" s="2" t="s">
        <v>46</v>
      </c>
      <c r="M169" s="2" t="s">
        <v>47</v>
      </c>
      <c r="O169" s="2" t="s">
        <v>48</v>
      </c>
    </row>
    <row r="170" spans="1:15">
      <c r="A170" s="67"/>
      <c r="B170" s="67"/>
      <c r="C170" s="2">
        <v>54</v>
      </c>
      <c r="D170" s="2">
        <v>54</v>
      </c>
      <c r="F170" s="2">
        <v>4</v>
      </c>
      <c r="G170" s="2" t="s">
        <v>49</v>
      </c>
      <c r="H170" s="2" t="s">
        <v>50</v>
      </c>
      <c r="I170" s="2" t="s">
        <v>51</v>
      </c>
      <c r="J170" s="2" t="s">
        <v>17</v>
      </c>
      <c r="K170" s="2" t="s">
        <v>18</v>
      </c>
      <c r="L170" s="2" t="s">
        <v>25</v>
      </c>
      <c r="M170" s="2" t="s">
        <v>26</v>
      </c>
      <c r="O170" s="2" t="s">
        <v>52</v>
      </c>
    </row>
    <row r="171" spans="1:15">
      <c r="A171" s="67"/>
      <c r="B171" s="67"/>
      <c r="C171" s="2">
        <v>54</v>
      </c>
      <c r="D171" s="2">
        <v>54</v>
      </c>
      <c r="F171" s="2">
        <v>5</v>
      </c>
      <c r="G171" s="2" t="s">
        <v>53</v>
      </c>
      <c r="H171" s="2" t="s">
        <v>54</v>
      </c>
      <c r="I171" s="2" t="s">
        <v>55</v>
      </c>
      <c r="J171" s="2" t="s">
        <v>17</v>
      </c>
      <c r="K171" s="2" t="s">
        <v>18</v>
      </c>
      <c r="L171" s="2" t="s">
        <v>56</v>
      </c>
      <c r="M171" s="2" t="s">
        <v>26</v>
      </c>
      <c r="O171" s="2" t="s">
        <v>57</v>
      </c>
    </row>
    <row r="172" spans="1:15">
      <c r="A172" s="67"/>
      <c r="B172" s="67"/>
      <c r="C172" s="2">
        <v>54</v>
      </c>
      <c r="D172" s="2">
        <v>54</v>
      </c>
      <c r="F172" s="2">
        <v>6</v>
      </c>
      <c r="G172" s="2" t="s">
        <v>58</v>
      </c>
      <c r="H172" s="2" t="s">
        <v>59</v>
      </c>
      <c r="I172" s="2" t="s">
        <v>60</v>
      </c>
      <c r="J172" s="2" t="s">
        <v>17</v>
      </c>
      <c r="K172" s="2" t="s">
        <v>18</v>
      </c>
      <c r="L172" s="2" t="s">
        <v>61</v>
      </c>
      <c r="M172" s="2" t="s">
        <v>62</v>
      </c>
      <c r="O172" s="2" t="s">
        <v>63</v>
      </c>
    </row>
    <row r="173" spans="1:15">
      <c r="A173" s="67"/>
      <c r="B173" s="67"/>
      <c r="C173" s="2">
        <v>59</v>
      </c>
      <c r="D173" s="2">
        <v>59</v>
      </c>
      <c r="F173" s="2">
        <v>2</v>
      </c>
      <c r="G173" s="2" t="s">
        <v>64</v>
      </c>
      <c r="H173" s="2" t="s">
        <v>65</v>
      </c>
      <c r="I173" s="2" t="s">
        <v>66</v>
      </c>
      <c r="J173" s="2" t="s">
        <v>17</v>
      </c>
      <c r="K173" s="2" t="s">
        <v>39</v>
      </c>
      <c r="L173" s="2" t="s">
        <v>67</v>
      </c>
      <c r="M173" s="2" t="s">
        <v>41</v>
      </c>
      <c r="O173" s="2" t="s">
        <v>68</v>
      </c>
    </row>
    <row r="174" spans="1:15">
      <c r="A174" s="67"/>
      <c r="B174" s="67"/>
      <c r="C174" s="2">
        <v>59</v>
      </c>
      <c r="D174" s="2">
        <v>59</v>
      </c>
      <c r="F174" s="2">
        <v>4</v>
      </c>
      <c r="G174" s="2" t="s">
        <v>69</v>
      </c>
      <c r="H174" s="2" t="s">
        <v>70</v>
      </c>
      <c r="I174" s="2" t="s">
        <v>71</v>
      </c>
      <c r="J174" s="2" t="s">
        <v>17</v>
      </c>
      <c r="K174" s="2" t="s">
        <v>18</v>
      </c>
      <c r="L174" s="2" t="s">
        <v>72</v>
      </c>
      <c r="M174" s="2" t="s">
        <v>20</v>
      </c>
      <c r="O174" s="2" t="s">
        <v>73</v>
      </c>
    </row>
    <row r="175" spans="1:15">
      <c r="A175" s="67"/>
      <c r="B175" s="67"/>
      <c r="C175" s="2">
        <v>59</v>
      </c>
      <c r="D175" s="2">
        <v>59</v>
      </c>
      <c r="F175" s="2">
        <v>5</v>
      </c>
      <c r="G175" s="2" t="s">
        <v>74</v>
      </c>
      <c r="H175" s="2" t="s">
        <v>75</v>
      </c>
      <c r="I175" s="2" t="s">
        <v>76</v>
      </c>
      <c r="J175" s="2" t="s">
        <v>17</v>
      </c>
      <c r="K175" s="2" t="s">
        <v>18</v>
      </c>
      <c r="L175" s="2" t="s">
        <v>77</v>
      </c>
      <c r="M175" s="2" t="s">
        <v>26</v>
      </c>
      <c r="O175" s="2" t="s">
        <v>52</v>
      </c>
    </row>
    <row r="176" spans="1:15">
      <c r="A176" s="67"/>
      <c r="B176" s="67"/>
      <c r="C176" s="2">
        <v>59</v>
      </c>
      <c r="D176" s="2">
        <v>59</v>
      </c>
      <c r="F176" s="2">
        <v>3</v>
      </c>
      <c r="G176" s="2" t="s">
        <v>78</v>
      </c>
      <c r="H176" s="2" t="s">
        <v>79</v>
      </c>
      <c r="I176" s="2" t="s">
        <v>80</v>
      </c>
      <c r="J176" s="2" t="s">
        <v>17</v>
      </c>
      <c r="K176" s="2" t="s">
        <v>18</v>
      </c>
      <c r="L176" s="2" t="s">
        <v>81</v>
      </c>
      <c r="M176" s="2" t="s">
        <v>26</v>
      </c>
      <c r="O176" s="2" t="s">
        <v>82</v>
      </c>
    </row>
    <row r="177" spans="1:15">
      <c r="A177" s="67"/>
      <c r="B177" s="67"/>
      <c r="C177" s="2">
        <v>59</v>
      </c>
      <c r="D177" s="2">
        <v>59</v>
      </c>
      <c r="F177" s="2">
        <v>1</v>
      </c>
      <c r="G177" s="2" t="s">
        <v>83</v>
      </c>
      <c r="H177" s="2" t="s">
        <v>84</v>
      </c>
      <c r="I177" s="2" t="s">
        <v>85</v>
      </c>
      <c r="J177" s="2" t="s">
        <v>31</v>
      </c>
      <c r="K177" s="2" t="s">
        <v>18</v>
      </c>
      <c r="L177" s="2" t="s">
        <v>25</v>
      </c>
      <c r="M177" s="2" t="s">
        <v>26</v>
      </c>
      <c r="O177" s="2" t="s">
        <v>86</v>
      </c>
    </row>
    <row r="178" spans="1:15">
      <c r="A178" s="67"/>
      <c r="B178" s="67"/>
      <c r="C178" s="2">
        <v>65</v>
      </c>
      <c r="D178" s="2">
        <v>65</v>
      </c>
      <c r="F178" s="2">
        <v>1</v>
      </c>
      <c r="G178" s="2" t="s">
        <v>87</v>
      </c>
      <c r="H178" s="2" t="s">
        <v>88</v>
      </c>
      <c r="I178" s="2" t="s">
        <v>89</v>
      </c>
      <c r="J178" s="2" t="s">
        <v>17</v>
      </c>
      <c r="K178" s="2" t="s">
        <v>18</v>
      </c>
      <c r="L178" s="2" t="s">
        <v>77</v>
      </c>
      <c r="M178" s="2" t="s">
        <v>26</v>
      </c>
      <c r="O178" s="2" t="s">
        <v>90</v>
      </c>
    </row>
    <row r="179" spans="1:15">
      <c r="A179" s="67"/>
      <c r="B179" s="67"/>
      <c r="C179" s="2">
        <v>65</v>
      </c>
      <c r="D179" s="2">
        <v>65</v>
      </c>
      <c r="F179" s="2">
        <v>2</v>
      </c>
      <c r="G179" s="2" t="s">
        <v>91</v>
      </c>
      <c r="H179" s="2" t="s">
        <v>92</v>
      </c>
      <c r="I179" s="2" t="s">
        <v>93</v>
      </c>
      <c r="J179" s="2" t="s">
        <v>17</v>
      </c>
      <c r="K179" s="2" t="s">
        <v>18</v>
      </c>
      <c r="L179" s="2" t="s">
        <v>77</v>
      </c>
      <c r="M179" s="2" t="s">
        <v>26</v>
      </c>
      <c r="O179" s="2" t="s">
        <v>94</v>
      </c>
    </row>
    <row r="180" spans="1:15">
      <c r="A180" s="67"/>
      <c r="B180" s="67"/>
      <c r="C180" s="2">
        <v>65</v>
      </c>
      <c r="D180" s="2">
        <v>65</v>
      </c>
      <c r="F180" s="2">
        <v>3</v>
      </c>
      <c r="G180" s="2" t="s">
        <v>95</v>
      </c>
      <c r="H180" s="2" t="s">
        <v>96</v>
      </c>
      <c r="I180" s="2" t="s">
        <v>97</v>
      </c>
      <c r="J180" s="2" t="s">
        <v>17</v>
      </c>
      <c r="K180" s="2" t="s">
        <v>18</v>
      </c>
      <c r="L180" s="2" t="s">
        <v>98</v>
      </c>
      <c r="M180" s="2" t="s">
        <v>20</v>
      </c>
      <c r="O180" s="2" t="s">
        <v>99</v>
      </c>
    </row>
    <row r="181" spans="1:15">
      <c r="A181" s="67"/>
      <c r="B181" s="67"/>
      <c r="C181" s="2">
        <v>80</v>
      </c>
      <c r="D181" s="2">
        <v>80</v>
      </c>
      <c r="F181" s="2">
        <v>1</v>
      </c>
      <c r="G181" s="2" t="s">
        <v>100</v>
      </c>
      <c r="H181" s="2" t="s">
        <v>101</v>
      </c>
      <c r="I181" s="2" t="s">
        <v>102</v>
      </c>
      <c r="J181" s="2" t="s">
        <v>17</v>
      </c>
      <c r="K181" s="2" t="s">
        <v>18</v>
      </c>
      <c r="L181" s="2" t="s">
        <v>25</v>
      </c>
      <c r="M181" s="2" t="s">
        <v>26</v>
      </c>
      <c r="O181" s="2" t="s">
        <v>103</v>
      </c>
    </row>
    <row r="182" spans="1:15">
      <c r="A182" s="67"/>
      <c r="B182" s="67"/>
      <c r="C182" s="2" t="s">
        <v>104</v>
      </c>
      <c r="D182" s="2">
        <v>81</v>
      </c>
      <c r="F182" s="2">
        <v>1</v>
      </c>
      <c r="G182" s="2" t="s">
        <v>105</v>
      </c>
      <c r="H182" s="2" t="s">
        <v>106</v>
      </c>
      <c r="I182" s="2" t="s">
        <v>107</v>
      </c>
      <c r="J182" s="2" t="s">
        <v>17</v>
      </c>
      <c r="K182" s="2" t="s">
        <v>18</v>
      </c>
      <c r="L182" s="2" t="s">
        <v>81</v>
      </c>
      <c r="M182" s="2" t="s">
        <v>26</v>
      </c>
      <c r="O182" s="2" t="s">
        <v>108</v>
      </c>
    </row>
    <row r="183" spans="1:15">
      <c r="A183" s="67"/>
      <c r="B183" s="67"/>
      <c r="C183" s="2">
        <v>58</v>
      </c>
      <c r="D183" s="2">
        <v>58</v>
      </c>
      <c r="F183" s="2">
        <v>1</v>
      </c>
      <c r="G183" s="2" t="s">
        <v>109</v>
      </c>
      <c r="H183" s="2" t="s">
        <v>110</v>
      </c>
      <c r="I183" s="2" t="s">
        <v>111</v>
      </c>
      <c r="J183" s="2" t="s">
        <v>31</v>
      </c>
      <c r="K183" s="2" t="s">
        <v>18</v>
      </c>
      <c r="L183" s="2" t="s">
        <v>61</v>
      </c>
      <c r="M183" s="2" t="s">
        <v>62</v>
      </c>
      <c r="O183" s="2" t="s">
        <v>112</v>
      </c>
    </row>
    <row r="184" spans="1:15">
      <c r="A184" s="67"/>
      <c r="B184" s="67"/>
      <c r="C184" s="2">
        <v>58</v>
      </c>
      <c r="D184" s="2">
        <v>58</v>
      </c>
      <c r="F184" s="2">
        <v>2</v>
      </c>
      <c r="G184" s="2" t="s">
        <v>113</v>
      </c>
      <c r="H184" s="2" t="s">
        <v>114</v>
      </c>
      <c r="I184" s="2" t="s">
        <v>115</v>
      </c>
      <c r="J184" s="2" t="s">
        <v>31</v>
      </c>
      <c r="K184" s="2" t="s">
        <v>18</v>
      </c>
      <c r="L184" s="2" t="s">
        <v>116</v>
      </c>
      <c r="M184" s="2" t="s">
        <v>62</v>
      </c>
      <c r="O184" s="2" t="s">
        <v>112</v>
      </c>
    </row>
    <row r="185" spans="1:15">
      <c r="A185" s="67"/>
      <c r="B185" s="67"/>
      <c r="C185" s="2">
        <v>58</v>
      </c>
      <c r="D185" s="2">
        <v>58</v>
      </c>
      <c r="F185" s="2">
        <v>3</v>
      </c>
      <c r="G185" s="2" t="s">
        <v>117</v>
      </c>
      <c r="H185" s="2" t="s">
        <v>118</v>
      </c>
      <c r="I185" s="2" t="s">
        <v>119</v>
      </c>
      <c r="J185" s="2" t="s">
        <v>17</v>
      </c>
      <c r="K185" s="2" t="s">
        <v>18</v>
      </c>
      <c r="L185" s="2" t="s">
        <v>120</v>
      </c>
      <c r="M185" s="2" t="s">
        <v>62</v>
      </c>
      <c r="O185" s="2" t="s">
        <v>112</v>
      </c>
    </row>
    <row r="186" spans="1:15">
      <c r="A186" s="67"/>
      <c r="B186" s="67"/>
      <c r="C186" s="2">
        <v>58</v>
      </c>
      <c r="D186" s="2">
        <v>58</v>
      </c>
      <c r="F186" s="2">
        <v>4</v>
      </c>
      <c r="G186" s="2" t="s">
        <v>121</v>
      </c>
      <c r="H186" s="2" t="s">
        <v>122</v>
      </c>
      <c r="I186" s="2" t="s">
        <v>123</v>
      </c>
      <c r="J186" s="2" t="s">
        <v>17</v>
      </c>
      <c r="K186" s="2" t="s">
        <v>18</v>
      </c>
      <c r="L186" s="2" t="s">
        <v>124</v>
      </c>
      <c r="M186" s="2" t="s">
        <v>26</v>
      </c>
      <c r="O186" s="2" t="s">
        <v>125</v>
      </c>
    </row>
    <row r="187" spans="1:15">
      <c r="A187" s="67"/>
      <c r="B187" s="67"/>
      <c r="C187" s="2">
        <v>58</v>
      </c>
      <c r="D187" s="2">
        <v>58</v>
      </c>
      <c r="F187" s="2">
        <v>5</v>
      </c>
      <c r="G187" s="2" t="s">
        <v>126</v>
      </c>
      <c r="H187" s="2" t="s">
        <v>127</v>
      </c>
      <c r="I187" s="2" t="s">
        <v>128</v>
      </c>
      <c r="J187" s="2" t="s">
        <v>17</v>
      </c>
      <c r="K187" s="2" t="s">
        <v>129</v>
      </c>
      <c r="L187" s="2" t="s">
        <v>130</v>
      </c>
      <c r="M187" s="2" t="s">
        <v>131</v>
      </c>
      <c r="O187" s="2" t="s">
        <v>132</v>
      </c>
    </row>
    <row r="188" spans="1:15">
      <c r="A188" s="67"/>
      <c r="B188" s="67"/>
      <c r="C188" s="2">
        <v>58</v>
      </c>
      <c r="D188" s="2">
        <v>58</v>
      </c>
      <c r="F188" s="2">
        <v>6</v>
      </c>
      <c r="G188" s="2" t="s">
        <v>133</v>
      </c>
      <c r="H188" s="2" t="s">
        <v>134</v>
      </c>
      <c r="I188" s="2" t="s">
        <v>135</v>
      </c>
      <c r="J188" s="2" t="s">
        <v>17</v>
      </c>
      <c r="K188" s="2" t="s">
        <v>18</v>
      </c>
      <c r="L188" s="2" t="s">
        <v>136</v>
      </c>
      <c r="M188" s="2" t="s">
        <v>137</v>
      </c>
      <c r="O188" s="2" t="s">
        <v>138</v>
      </c>
    </row>
    <row r="189" spans="1:15">
      <c r="A189" s="67"/>
      <c r="B189" s="67"/>
      <c r="C189" s="2">
        <v>58</v>
      </c>
      <c r="D189" s="2">
        <v>58</v>
      </c>
      <c r="F189" s="2">
        <v>7</v>
      </c>
      <c r="G189" s="2" t="s">
        <v>139</v>
      </c>
      <c r="H189" s="2" t="s">
        <v>140</v>
      </c>
      <c r="I189" s="2" t="s">
        <v>141</v>
      </c>
      <c r="J189" s="2" t="s">
        <v>17</v>
      </c>
      <c r="K189" s="2" t="s">
        <v>18</v>
      </c>
      <c r="L189" s="2" t="s">
        <v>142</v>
      </c>
      <c r="M189" s="2" t="s">
        <v>143</v>
      </c>
      <c r="O189" s="2" t="s">
        <v>144</v>
      </c>
    </row>
    <row r="190" spans="1:15">
      <c r="A190" s="67"/>
      <c r="B190" s="67"/>
      <c r="C190" s="2">
        <v>58</v>
      </c>
      <c r="D190" s="2">
        <v>58</v>
      </c>
      <c r="F190" s="2">
        <v>8</v>
      </c>
      <c r="G190" s="2" t="s">
        <v>145</v>
      </c>
      <c r="H190" s="2" t="s">
        <v>146</v>
      </c>
      <c r="I190" s="2" t="s">
        <v>24</v>
      </c>
      <c r="J190" s="2" t="s">
        <v>17</v>
      </c>
      <c r="K190" s="2" t="s">
        <v>32</v>
      </c>
      <c r="L190" s="2" t="s">
        <v>147</v>
      </c>
      <c r="M190" s="2" t="s">
        <v>34</v>
      </c>
      <c r="O190" s="2" t="s">
        <v>148</v>
      </c>
    </row>
    <row r="191" spans="1:15">
      <c r="A191" s="67"/>
      <c r="B191" s="67"/>
      <c r="C191" s="2">
        <v>58</v>
      </c>
      <c r="D191" s="2">
        <v>58</v>
      </c>
      <c r="F191" s="2">
        <v>9</v>
      </c>
      <c r="G191" s="2" t="s">
        <v>149</v>
      </c>
      <c r="H191" s="2" t="s">
        <v>150</v>
      </c>
      <c r="I191" s="2" t="s">
        <v>151</v>
      </c>
      <c r="J191" s="2" t="s">
        <v>17</v>
      </c>
      <c r="K191" s="2" t="s">
        <v>18</v>
      </c>
      <c r="L191" s="2" t="s">
        <v>136</v>
      </c>
      <c r="M191" s="2" t="s">
        <v>137</v>
      </c>
      <c r="O191" s="2" t="s">
        <v>152</v>
      </c>
    </row>
    <row r="192" spans="1:15">
      <c r="A192" s="67"/>
      <c r="B192" s="67"/>
      <c r="C192" s="2">
        <v>58</v>
      </c>
      <c r="D192" s="2">
        <v>58</v>
      </c>
      <c r="F192" s="2">
        <v>10</v>
      </c>
      <c r="G192" s="2" t="s">
        <v>153</v>
      </c>
      <c r="H192" s="2" t="s">
        <v>154</v>
      </c>
      <c r="I192" s="2" t="s">
        <v>155</v>
      </c>
      <c r="J192" s="2" t="s">
        <v>17</v>
      </c>
      <c r="K192" s="2" t="s">
        <v>18</v>
      </c>
      <c r="L192" s="2" t="s">
        <v>77</v>
      </c>
      <c r="M192" s="2" t="s">
        <v>26</v>
      </c>
      <c r="O192" s="2" t="s">
        <v>156</v>
      </c>
    </row>
    <row r="193" spans="1:15">
      <c r="A193" s="67"/>
      <c r="B193" s="67"/>
      <c r="C193" s="2">
        <v>58</v>
      </c>
      <c r="D193" s="2">
        <v>58</v>
      </c>
      <c r="F193" s="2">
        <v>11</v>
      </c>
      <c r="G193" s="2" t="s">
        <v>157</v>
      </c>
      <c r="H193" s="2" t="s">
        <v>158</v>
      </c>
      <c r="I193" s="2" t="s">
        <v>159</v>
      </c>
      <c r="J193" s="2" t="s">
        <v>17</v>
      </c>
      <c r="K193" s="2" t="s">
        <v>18</v>
      </c>
      <c r="L193" s="2" t="s">
        <v>25</v>
      </c>
      <c r="M193" s="2" t="s">
        <v>26</v>
      </c>
      <c r="O193" s="2" t="s">
        <v>160</v>
      </c>
    </row>
    <row r="194" spans="1:15">
      <c r="A194" s="67"/>
      <c r="B194" s="67"/>
      <c r="C194" s="2">
        <v>58</v>
      </c>
      <c r="D194" s="2">
        <v>58</v>
      </c>
      <c r="F194" s="2">
        <v>12</v>
      </c>
      <c r="G194" s="2" t="s">
        <v>161</v>
      </c>
      <c r="H194" s="2" t="s">
        <v>162</v>
      </c>
      <c r="I194" s="2" t="s">
        <v>97</v>
      </c>
      <c r="J194" s="2" t="s">
        <v>17</v>
      </c>
      <c r="K194" s="2" t="s">
        <v>18</v>
      </c>
      <c r="L194" s="2" t="s">
        <v>61</v>
      </c>
      <c r="M194" s="2" t="s">
        <v>62</v>
      </c>
      <c r="O194" s="2" t="s">
        <v>163</v>
      </c>
    </row>
    <row r="195" spans="1:15">
      <c r="A195" s="67"/>
      <c r="B195" s="67"/>
      <c r="C195" s="2">
        <v>58</v>
      </c>
      <c r="D195" s="2">
        <v>58</v>
      </c>
      <c r="F195" s="2">
        <v>13</v>
      </c>
      <c r="G195" s="2" t="s">
        <v>164</v>
      </c>
      <c r="H195" s="2" t="s">
        <v>165</v>
      </c>
      <c r="I195" s="2" t="s">
        <v>166</v>
      </c>
      <c r="J195" s="2" t="s">
        <v>17</v>
      </c>
      <c r="K195" s="2" t="s">
        <v>18</v>
      </c>
      <c r="L195" s="2" t="s">
        <v>25</v>
      </c>
      <c r="M195" s="2" t="s">
        <v>26</v>
      </c>
      <c r="O195" s="2" t="s">
        <v>167</v>
      </c>
    </row>
    <row r="196" spans="1:15">
      <c r="A196" s="67"/>
      <c r="B196" s="67"/>
      <c r="C196" s="2">
        <v>58</v>
      </c>
      <c r="D196" s="2">
        <v>58</v>
      </c>
      <c r="F196" s="2">
        <v>14</v>
      </c>
      <c r="G196" s="2" t="s">
        <v>168</v>
      </c>
      <c r="H196" s="2" t="s">
        <v>169</v>
      </c>
      <c r="I196" s="2" t="s">
        <v>170</v>
      </c>
      <c r="J196" s="2" t="s">
        <v>17</v>
      </c>
      <c r="K196" s="2" t="s">
        <v>18</v>
      </c>
      <c r="L196" s="2" t="s">
        <v>25</v>
      </c>
      <c r="M196" s="2" t="s">
        <v>26</v>
      </c>
      <c r="O196" s="2" t="s">
        <v>171</v>
      </c>
    </row>
    <row r="197" spans="1:15">
      <c r="A197" s="67"/>
      <c r="B197" s="67"/>
      <c r="C197" s="2">
        <v>58</v>
      </c>
      <c r="D197" s="2">
        <v>58</v>
      </c>
      <c r="F197" s="2">
        <v>15</v>
      </c>
      <c r="G197" s="2" t="s">
        <v>172</v>
      </c>
      <c r="H197" s="2" t="s">
        <v>173</v>
      </c>
      <c r="I197" s="2" t="s">
        <v>174</v>
      </c>
      <c r="J197" s="2" t="s">
        <v>17</v>
      </c>
      <c r="K197" s="2" t="s">
        <v>18</v>
      </c>
      <c r="L197" s="2" t="s">
        <v>175</v>
      </c>
      <c r="M197" s="2" t="s">
        <v>176</v>
      </c>
      <c r="O197" s="2" t="s">
        <v>177</v>
      </c>
    </row>
    <row r="198" spans="1:15">
      <c r="A198" s="67"/>
      <c r="B198" s="67"/>
      <c r="C198" s="2">
        <v>58</v>
      </c>
      <c r="D198" s="2">
        <v>58</v>
      </c>
      <c r="F198" s="2">
        <v>16</v>
      </c>
      <c r="G198" s="2" t="s">
        <v>178</v>
      </c>
      <c r="H198" s="2" t="s">
        <v>179</v>
      </c>
      <c r="I198" s="2" t="s">
        <v>180</v>
      </c>
      <c r="J198" s="2" t="s">
        <v>31</v>
      </c>
      <c r="K198" s="2" t="s">
        <v>18</v>
      </c>
      <c r="L198" s="2" t="s">
        <v>81</v>
      </c>
      <c r="M198" s="2" t="s">
        <v>26</v>
      </c>
      <c r="O198" s="2" t="s">
        <v>181</v>
      </c>
    </row>
    <row r="199" spans="1:15">
      <c r="A199" s="67"/>
      <c r="B199" s="67"/>
      <c r="C199" s="2">
        <v>64</v>
      </c>
      <c r="D199" s="2">
        <v>64</v>
      </c>
      <c r="F199" s="2">
        <v>1</v>
      </c>
      <c r="G199" s="2" t="s">
        <v>182</v>
      </c>
      <c r="H199" s="2" t="s">
        <v>183</v>
      </c>
      <c r="I199" s="2" t="s">
        <v>184</v>
      </c>
      <c r="J199" s="2" t="s">
        <v>31</v>
      </c>
      <c r="K199" s="2" t="s">
        <v>18</v>
      </c>
      <c r="L199" s="2" t="s">
        <v>25</v>
      </c>
      <c r="M199" s="2" t="s">
        <v>26</v>
      </c>
      <c r="O199" s="2" t="s">
        <v>185</v>
      </c>
    </row>
    <row r="200" spans="1:15">
      <c r="A200" s="67"/>
      <c r="B200" s="67"/>
      <c r="C200" s="2">
        <v>64</v>
      </c>
      <c r="D200" s="2">
        <v>64</v>
      </c>
      <c r="F200" s="2">
        <v>2</v>
      </c>
      <c r="G200" s="2" t="s">
        <v>186</v>
      </c>
      <c r="H200" s="2" t="s">
        <v>187</v>
      </c>
      <c r="I200" s="2" t="s">
        <v>188</v>
      </c>
      <c r="J200" s="2" t="s">
        <v>31</v>
      </c>
      <c r="K200" s="2" t="s">
        <v>18</v>
      </c>
      <c r="L200" s="2" t="s">
        <v>19</v>
      </c>
      <c r="M200" s="2" t="s">
        <v>20</v>
      </c>
      <c r="O200" s="2" t="s">
        <v>189</v>
      </c>
    </row>
    <row r="201" spans="1:15">
      <c r="A201" s="67"/>
      <c r="B201" s="67"/>
      <c r="C201" s="2">
        <v>64</v>
      </c>
      <c r="D201" s="2">
        <v>64</v>
      </c>
      <c r="F201" s="2">
        <v>3</v>
      </c>
      <c r="G201" s="2" t="s">
        <v>190</v>
      </c>
      <c r="H201" s="2" t="s">
        <v>191</v>
      </c>
      <c r="I201" s="2" t="s">
        <v>192</v>
      </c>
      <c r="J201" s="2" t="s">
        <v>17</v>
      </c>
      <c r="K201" s="2" t="s">
        <v>39</v>
      </c>
      <c r="L201" s="2" t="s">
        <v>193</v>
      </c>
      <c r="M201" s="2" t="s">
        <v>194</v>
      </c>
      <c r="O201" s="2" t="s">
        <v>195</v>
      </c>
    </row>
    <row r="202" spans="1:15">
      <c r="A202" s="67"/>
      <c r="B202" s="67"/>
      <c r="C202" s="2">
        <v>64</v>
      </c>
      <c r="D202" s="2">
        <v>64</v>
      </c>
      <c r="F202" s="2">
        <v>4</v>
      </c>
      <c r="G202" s="2" t="s">
        <v>196</v>
      </c>
      <c r="H202" s="2" t="s">
        <v>197</v>
      </c>
      <c r="I202" s="2" t="s">
        <v>198</v>
      </c>
      <c r="J202" s="2" t="s">
        <v>17</v>
      </c>
      <c r="K202" s="2" t="s">
        <v>18</v>
      </c>
      <c r="L202" s="2" t="s">
        <v>77</v>
      </c>
      <c r="M202" s="2" t="s">
        <v>26</v>
      </c>
      <c r="O202" s="2" t="s">
        <v>199</v>
      </c>
    </row>
    <row r="203" spans="1:15">
      <c r="A203" s="67"/>
      <c r="B203" s="67"/>
      <c r="C203" s="2">
        <v>64</v>
      </c>
      <c r="D203" s="2">
        <v>64</v>
      </c>
      <c r="F203" s="2">
        <v>5</v>
      </c>
      <c r="G203" s="2" t="s">
        <v>200</v>
      </c>
      <c r="H203" s="2" t="s">
        <v>201</v>
      </c>
      <c r="I203" s="2" t="s">
        <v>202</v>
      </c>
      <c r="J203" s="2" t="s">
        <v>17</v>
      </c>
      <c r="K203" s="2" t="s">
        <v>18</v>
      </c>
      <c r="L203" s="2" t="s">
        <v>203</v>
      </c>
      <c r="M203" s="2" t="s">
        <v>26</v>
      </c>
      <c r="O203" s="2" t="s">
        <v>204</v>
      </c>
    </row>
    <row r="204" spans="1:15">
      <c r="A204" s="67"/>
      <c r="B204" s="67"/>
      <c r="C204" s="2">
        <v>64</v>
      </c>
      <c r="D204" s="2">
        <v>64</v>
      </c>
      <c r="F204" s="2">
        <v>6</v>
      </c>
      <c r="G204" s="2" t="s">
        <v>205</v>
      </c>
      <c r="H204" s="2" t="s">
        <v>206</v>
      </c>
      <c r="I204" s="2" t="s">
        <v>207</v>
      </c>
      <c r="J204" s="2" t="s">
        <v>17</v>
      </c>
      <c r="K204" s="2" t="s">
        <v>18</v>
      </c>
      <c r="L204" s="2" t="s">
        <v>208</v>
      </c>
      <c r="M204" s="2" t="s">
        <v>47</v>
      </c>
      <c r="O204" s="2" t="s">
        <v>209</v>
      </c>
    </row>
    <row r="205" spans="1:15">
      <c r="A205" s="67"/>
      <c r="B205" s="67"/>
      <c r="C205" s="2">
        <v>64</v>
      </c>
      <c r="D205" s="2">
        <v>64</v>
      </c>
      <c r="F205" s="2">
        <v>7</v>
      </c>
      <c r="G205" s="2" t="s">
        <v>210</v>
      </c>
      <c r="H205" s="2" t="s">
        <v>211</v>
      </c>
      <c r="I205" s="2" t="s">
        <v>212</v>
      </c>
      <c r="J205" s="2" t="s">
        <v>17</v>
      </c>
      <c r="K205" s="2" t="s">
        <v>18</v>
      </c>
      <c r="L205" s="2" t="s">
        <v>213</v>
      </c>
      <c r="M205" s="2" t="s">
        <v>26</v>
      </c>
      <c r="O205" s="2" t="s">
        <v>214</v>
      </c>
    </row>
    <row r="206" spans="1:15">
      <c r="A206" s="67"/>
      <c r="B206" s="67"/>
      <c r="C206" s="2">
        <v>64</v>
      </c>
      <c r="D206" s="2">
        <v>64</v>
      </c>
      <c r="F206" s="2">
        <v>8</v>
      </c>
      <c r="G206" s="2" t="s">
        <v>215</v>
      </c>
      <c r="H206" s="2" t="s">
        <v>216</v>
      </c>
      <c r="I206" s="2" t="s">
        <v>217</v>
      </c>
      <c r="J206" s="2" t="s">
        <v>17</v>
      </c>
      <c r="K206" s="2" t="s">
        <v>18</v>
      </c>
      <c r="L206" s="2" t="s">
        <v>218</v>
      </c>
      <c r="M206" s="2" t="s">
        <v>26</v>
      </c>
      <c r="O206" s="2" t="s">
        <v>219</v>
      </c>
    </row>
    <row r="207" spans="1:15">
      <c r="A207" s="67"/>
      <c r="B207" s="67"/>
      <c r="C207" s="2">
        <v>64</v>
      </c>
      <c r="D207" s="2">
        <v>64</v>
      </c>
      <c r="F207" s="2">
        <v>9</v>
      </c>
      <c r="G207" s="2" t="s">
        <v>220</v>
      </c>
      <c r="H207" s="2" t="s">
        <v>221</v>
      </c>
      <c r="I207" s="2" t="s">
        <v>222</v>
      </c>
      <c r="J207" s="2" t="s">
        <v>31</v>
      </c>
      <c r="K207" s="2" t="s">
        <v>18</v>
      </c>
      <c r="L207" s="2" t="s">
        <v>142</v>
      </c>
      <c r="M207" s="2" t="s">
        <v>143</v>
      </c>
      <c r="O207" s="2" t="s">
        <v>223</v>
      </c>
    </row>
    <row r="208" spans="1:15">
      <c r="A208" s="67"/>
      <c r="B208" s="67"/>
      <c r="C208" s="2">
        <v>64</v>
      </c>
      <c r="D208" s="2">
        <v>64</v>
      </c>
      <c r="F208" s="2">
        <v>10</v>
      </c>
      <c r="G208" s="2" t="s">
        <v>224</v>
      </c>
      <c r="H208" s="2" t="s">
        <v>225</v>
      </c>
      <c r="I208" s="2" t="s">
        <v>226</v>
      </c>
      <c r="J208" s="2" t="s">
        <v>17</v>
      </c>
      <c r="K208" s="2" t="s">
        <v>32</v>
      </c>
      <c r="L208" s="2" t="s">
        <v>147</v>
      </c>
      <c r="M208" s="2" t="s">
        <v>34</v>
      </c>
      <c r="O208" s="2" t="s">
        <v>227</v>
      </c>
    </row>
    <row r="209" spans="1:15">
      <c r="A209" s="67"/>
      <c r="B209" s="67"/>
      <c r="C209" s="2">
        <v>64</v>
      </c>
      <c r="D209" s="2">
        <v>64</v>
      </c>
      <c r="F209" s="2">
        <v>11</v>
      </c>
      <c r="G209" s="2" t="s">
        <v>228</v>
      </c>
      <c r="H209" s="2" t="s">
        <v>229</v>
      </c>
      <c r="I209" s="2" t="s">
        <v>230</v>
      </c>
      <c r="J209" s="2" t="s">
        <v>17</v>
      </c>
      <c r="K209" s="2" t="s">
        <v>18</v>
      </c>
      <c r="L209" s="2" t="s">
        <v>61</v>
      </c>
      <c r="M209" s="2" t="s">
        <v>62</v>
      </c>
      <c r="O209" s="2" t="s">
        <v>231</v>
      </c>
    </row>
    <row r="210" spans="1:15">
      <c r="A210" s="67"/>
      <c r="B210" s="67"/>
      <c r="C210" s="2">
        <v>64</v>
      </c>
      <c r="D210" s="2">
        <v>64</v>
      </c>
      <c r="F210" s="2">
        <v>12</v>
      </c>
      <c r="G210" s="2" t="s">
        <v>232</v>
      </c>
      <c r="H210" s="2" t="s">
        <v>233</v>
      </c>
      <c r="I210" s="2" t="s">
        <v>234</v>
      </c>
      <c r="J210" s="2" t="s">
        <v>17</v>
      </c>
      <c r="K210" s="2" t="s">
        <v>18</v>
      </c>
      <c r="L210" s="2" t="s">
        <v>213</v>
      </c>
      <c r="M210" s="2" t="s">
        <v>26</v>
      </c>
      <c r="O210" s="2" t="s">
        <v>235</v>
      </c>
    </row>
    <row r="211" spans="1:15">
      <c r="A211" s="67"/>
      <c r="B211" s="67"/>
      <c r="C211" s="2">
        <v>64</v>
      </c>
      <c r="D211" s="2">
        <v>64</v>
      </c>
      <c r="F211" s="2">
        <v>13</v>
      </c>
      <c r="G211" s="2" t="s">
        <v>236</v>
      </c>
      <c r="H211" s="2" t="s">
        <v>237</v>
      </c>
      <c r="I211" s="2" t="s">
        <v>238</v>
      </c>
      <c r="J211" s="2" t="s">
        <v>17</v>
      </c>
      <c r="K211" s="2" t="s">
        <v>239</v>
      </c>
      <c r="L211" s="2" t="s">
        <v>240</v>
      </c>
      <c r="M211" s="2" t="s">
        <v>241</v>
      </c>
      <c r="O211" s="2" t="s">
        <v>242</v>
      </c>
    </row>
    <row r="212" spans="1:15">
      <c r="A212" s="67"/>
      <c r="B212" s="67"/>
      <c r="C212" s="2">
        <v>64</v>
      </c>
      <c r="D212" s="2">
        <v>64</v>
      </c>
      <c r="F212" s="2">
        <v>14</v>
      </c>
      <c r="G212" s="2" t="s">
        <v>243</v>
      </c>
      <c r="H212" s="2" t="s">
        <v>244</v>
      </c>
      <c r="I212" s="2" t="s">
        <v>128</v>
      </c>
      <c r="J212" s="2" t="s">
        <v>17</v>
      </c>
      <c r="K212" s="2" t="s">
        <v>18</v>
      </c>
      <c r="L212" s="2" t="s">
        <v>56</v>
      </c>
      <c r="M212" s="2" t="s">
        <v>26</v>
      </c>
      <c r="O212" s="2" t="s">
        <v>245</v>
      </c>
    </row>
    <row r="213" spans="1:15">
      <c r="A213" s="67"/>
      <c r="B213" s="67"/>
      <c r="C213" s="2">
        <v>64</v>
      </c>
      <c r="D213" s="2">
        <v>64</v>
      </c>
      <c r="F213" s="2">
        <v>15</v>
      </c>
      <c r="G213" s="2" t="s">
        <v>246</v>
      </c>
      <c r="H213" s="2" t="s">
        <v>247</v>
      </c>
      <c r="I213" s="2" t="s">
        <v>248</v>
      </c>
      <c r="J213" s="2" t="s">
        <v>17</v>
      </c>
      <c r="K213" s="2" t="s">
        <v>32</v>
      </c>
      <c r="L213" s="2" t="s">
        <v>249</v>
      </c>
      <c r="M213" s="2" t="s">
        <v>34</v>
      </c>
      <c r="O213" s="2" t="s">
        <v>227</v>
      </c>
    </row>
    <row r="214" spans="1:15">
      <c r="A214" s="67"/>
      <c r="B214" s="67"/>
      <c r="C214" s="2">
        <v>64</v>
      </c>
      <c r="D214" s="2">
        <v>64</v>
      </c>
      <c r="F214" s="2">
        <v>16</v>
      </c>
      <c r="G214" s="2" t="s">
        <v>250</v>
      </c>
      <c r="H214" s="2" t="s">
        <v>251</v>
      </c>
      <c r="I214" s="2" t="s">
        <v>252</v>
      </c>
      <c r="J214" s="2" t="s">
        <v>31</v>
      </c>
      <c r="K214" s="2" t="s">
        <v>39</v>
      </c>
      <c r="L214" s="2" t="s">
        <v>193</v>
      </c>
      <c r="M214" s="2" t="s">
        <v>194</v>
      </c>
      <c r="O214" s="2" t="s">
        <v>253</v>
      </c>
    </row>
    <row r="215" spans="1:15">
      <c r="A215" s="67"/>
      <c r="B215" s="67"/>
      <c r="C215" s="2">
        <v>64</v>
      </c>
      <c r="D215" s="2">
        <v>64</v>
      </c>
      <c r="F215" s="2">
        <v>17</v>
      </c>
      <c r="G215" s="2" t="s">
        <v>254</v>
      </c>
      <c r="H215" s="2" t="s">
        <v>255</v>
      </c>
      <c r="I215" s="2" t="s">
        <v>256</v>
      </c>
      <c r="J215" s="2" t="s">
        <v>17</v>
      </c>
      <c r="K215" s="2" t="s">
        <v>32</v>
      </c>
      <c r="L215" s="2" t="s">
        <v>257</v>
      </c>
      <c r="M215" s="2" t="s">
        <v>34</v>
      </c>
      <c r="O215" s="2" t="s">
        <v>258</v>
      </c>
    </row>
    <row r="216" spans="1:15">
      <c r="A216" s="67"/>
      <c r="B216" s="67"/>
      <c r="C216" s="2">
        <v>64</v>
      </c>
      <c r="D216" s="2">
        <v>64</v>
      </c>
      <c r="F216" s="2">
        <v>18</v>
      </c>
      <c r="G216" s="2" t="s">
        <v>259</v>
      </c>
      <c r="H216" s="2" t="s">
        <v>260</v>
      </c>
      <c r="I216" s="2" t="s">
        <v>261</v>
      </c>
      <c r="J216" s="2" t="s">
        <v>17</v>
      </c>
      <c r="K216" s="2" t="s">
        <v>18</v>
      </c>
      <c r="L216" s="2" t="s">
        <v>25</v>
      </c>
      <c r="M216" s="2" t="s">
        <v>26</v>
      </c>
      <c r="O216" s="2" t="s">
        <v>262</v>
      </c>
    </row>
    <row r="217" spans="1:15">
      <c r="A217" s="67"/>
      <c r="B217" s="67"/>
      <c r="C217" s="2">
        <v>64</v>
      </c>
      <c r="D217" s="2">
        <v>64</v>
      </c>
      <c r="F217" s="2">
        <v>19</v>
      </c>
      <c r="G217" s="2" t="s">
        <v>263</v>
      </c>
      <c r="H217" s="2" t="s">
        <v>264</v>
      </c>
      <c r="I217" s="2" t="s">
        <v>265</v>
      </c>
      <c r="J217" s="2" t="s">
        <v>17</v>
      </c>
      <c r="K217" s="2" t="s">
        <v>18</v>
      </c>
      <c r="L217" s="2" t="s">
        <v>266</v>
      </c>
      <c r="M217" s="2" t="s">
        <v>26</v>
      </c>
      <c r="O217" s="2" t="s">
        <v>267</v>
      </c>
    </row>
    <row r="218" spans="1:15">
      <c r="A218" s="67"/>
      <c r="B218" s="67"/>
      <c r="C218" s="2">
        <v>64</v>
      </c>
      <c r="D218" s="2">
        <v>64</v>
      </c>
      <c r="F218" s="2">
        <v>20</v>
      </c>
      <c r="G218" s="2" t="s">
        <v>268</v>
      </c>
      <c r="H218" s="2" t="s">
        <v>269</v>
      </c>
      <c r="I218" s="2" t="s">
        <v>270</v>
      </c>
      <c r="J218" s="2" t="s">
        <v>31</v>
      </c>
      <c r="K218" s="2" t="s">
        <v>18</v>
      </c>
      <c r="L218" s="2" t="s">
        <v>271</v>
      </c>
      <c r="M218" s="2" t="s">
        <v>62</v>
      </c>
      <c r="O218" s="2" t="s">
        <v>272</v>
      </c>
    </row>
    <row r="219" spans="1:15">
      <c r="A219" s="67"/>
      <c r="B219" s="67"/>
      <c r="C219" s="2">
        <v>64</v>
      </c>
      <c r="D219" s="2">
        <v>64</v>
      </c>
      <c r="F219" s="2">
        <v>21</v>
      </c>
      <c r="G219" s="2" t="s">
        <v>273</v>
      </c>
      <c r="H219" s="2" t="s">
        <v>274</v>
      </c>
      <c r="I219" s="2" t="s">
        <v>275</v>
      </c>
      <c r="J219" s="2" t="s">
        <v>17</v>
      </c>
      <c r="K219" s="2" t="s">
        <v>18</v>
      </c>
      <c r="L219" s="2" t="s">
        <v>203</v>
      </c>
      <c r="M219" s="2" t="s">
        <v>26</v>
      </c>
      <c r="O219" s="2" t="s">
        <v>276</v>
      </c>
    </row>
    <row r="220" spans="1:15">
      <c r="A220" s="67"/>
      <c r="B220" s="67"/>
      <c r="C220" s="2">
        <v>64</v>
      </c>
      <c r="D220" s="2">
        <v>64</v>
      </c>
      <c r="F220" s="2">
        <v>22</v>
      </c>
      <c r="G220" s="2" t="s">
        <v>277</v>
      </c>
      <c r="H220" s="2" t="s">
        <v>278</v>
      </c>
      <c r="I220" s="2" t="s">
        <v>279</v>
      </c>
      <c r="J220" s="2" t="s">
        <v>17</v>
      </c>
      <c r="K220" s="2" t="s">
        <v>18</v>
      </c>
      <c r="L220" s="2" t="s">
        <v>61</v>
      </c>
      <c r="M220" s="2" t="s">
        <v>62</v>
      </c>
      <c r="O220" s="2" t="s">
        <v>280</v>
      </c>
    </row>
    <row r="221" spans="1:15">
      <c r="A221" s="67"/>
      <c r="B221" s="67"/>
      <c r="C221" s="2">
        <v>64</v>
      </c>
      <c r="D221" s="2">
        <v>64</v>
      </c>
      <c r="F221" s="2">
        <v>23</v>
      </c>
      <c r="G221" s="2" t="s">
        <v>281</v>
      </c>
      <c r="H221" s="2" t="s">
        <v>282</v>
      </c>
      <c r="I221" s="2" t="s">
        <v>283</v>
      </c>
      <c r="J221" s="2" t="s">
        <v>17</v>
      </c>
      <c r="K221" s="2" t="s">
        <v>18</v>
      </c>
      <c r="L221" s="2" t="s">
        <v>208</v>
      </c>
      <c r="M221" s="2" t="s">
        <v>47</v>
      </c>
      <c r="O221" s="2" t="s">
        <v>284</v>
      </c>
    </row>
    <row r="222" spans="1:15">
      <c r="A222" s="67"/>
      <c r="B222" s="67"/>
      <c r="C222" s="2">
        <v>64</v>
      </c>
      <c r="D222" s="2">
        <v>64</v>
      </c>
      <c r="F222" s="2">
        <v>24</v>
      </c>
      <c r="G222" s="2" t="s">
        <v>285</v>
      </c>
      <c r="H222" s="2" t="s">
        <v>286</v>
      </c>
      <c r="I222" s="2" t="s">
        <v>287</v>
      </c>
      <c r="J222" s="2" t="s">
        <v>17</v>
      </c>
      <c r="K222" s="2" t="s">
        <v>32</v>
      </c>
      <c r="L222" s="2" t="s">
        <v>249</v>
      </c>
      <c r="M222" s="2" t="s">
        <v>34</v>
      </c>
      <c r="O222" s="2" t="s">
        <v>288</v>
      </c>
    </row>
    <row r="223" spans="1:15">
      <c r="A223" s="67"/>
      <c r="B223" s="67"/>
      <c r="C223" s="2">
        <v>64</v>
      </c>
      <c r="D223" s="2">
        <v>64</v>
      </c>
      <c r="F223" s="2">
        <v>25</v>
      </c>
      <c r="G223" s="2" t="s">
        <v>289</v>
      </c>
      <c r="H223" s="2" t="s">
        <v>290</v>
      </c>
      <c r="I223" s="2" t="s">
        <v>291</v>
      </c>
      <c r="J223" s="2" t="s">
        <v>31</v>
      </c>
      <c r="K223" s="2" t="s">
        <v>18</v>
      </c>
      <c r="L223" s="2" t="s">
        <v>292</v>
      </c>
      <c r="M223" s="2" t="s">
        <v>62</v>
      </c>
      <c r="O223" s="2" t="s">
        <v>293</v>
      </c>
    </row>
    <row r="224" spans="1:15">
      <c r="A224" s="67"/>
      <c r="B224" s="67"/>
      <c r="C224" s="2">
        <v>71</v>
      </c>
      <c r="D224" s="2">
        <v>71</v>
      </c>
      <c r="F224" s="2">
        <v>1</v>
      </c>
      <c r="G224" s="2" t="s">
        <v>294</v>
      </c>
      <c r="H224" s="2" t="s">
        <v>295</v>
      </c>
      <c r="I224" s="2" t="s">
        <v>296</v>
      </c>
      <c r="J224" s="2" t="s">
        <v>17</v>
      </c>
      <c r="K224" s="2" t="s">
        <v>18</v>
      </c>
      <c r="L224" s="2" t="s">
        <v>297</v>
      </c>
      <c r="M224" s="2" t="s">
        <v>143</v>
      </c>
      <c r="O224" s="2" t="s">
        <v>298</v>
      </c>
    </row>
    <row r="225" spans="1:15">
      <c r="A225" s="67"/>
      <c r="B225" s="67"/>
      <c r="C225" s="2">
        <v>71</v>
      </c>
      <c r="D225" s="2">
        <v>71</v>
      </c>
      <c r="F225" s="2">
        <v>2</v>
      </c>
      <c r="G225" s="2" t="s">
        <v>299</v>
      </c>
      <c r="H225" s="2" t="s">
        <v>300</v>
      </c>
      <c r="I225" s="2" t="s">
        <v>301</v>
      </c>
      <c r="J225" s="2" t="s">
        <v>17</v>
      </c>
      <c r="K225" s="2" t="s">
        <v>18</v>
      </c>
      <c r="L225" s="2" t="s">
        <v>77</v>
      </c>
      <c r="M225" s="2" t="s">
        <v>26</v>
      </c>
      <c r="O225" s="2" t="s">
        <v>302</v>
      </c>
    </row>
    <row r="226" spans="1:15">
      <c r="A226" s="67"/>
      <c r="B226" s="67"/>
      <c r="C226" s="2">
        <v>71</v>
      </c>
      <c r="D226" s="2">
        <v>71</v>
      </c>
      <c r="F226" s="2">
        <v>3</v>
      </c>
      <c r="G226" s="2" t="s">
        <v>303</v>
      </c>
      <c r="H226" s="2" t="s">
        <v>304</v>
      </c>
      <c r="I226" s="2" t="s">
        <v>305</v>
      </c>
      <c r="J226" s="2" t="s">
        <v>17</v>
      </c>
      <c r="K226" s="2" t="s">
        <v>39</v>
      </c>
      <c r="L226" s="2" t="s">
        <v>193</v>
      </c>
      <c r="M226" s="2" t="s">
        <v>194</v>
      </c>
      <c r="O226" s="2" t="s">
        <v>253</v>
      </c>
    </row>
    <row r="227" spans="1:15">
      <c r="A227" s="67"/>
      <c r="B227" s="67"/>
      <c r="C227" s="2">
        <v>71</v>
      </c>
      <c r="D227" s="2">
        <v>71</v>
      </c>
      <c r="F227" s="2">
        <v>4</v>
      </c>
      <c r="G227" s="2" t="s">
        <v>306</v>
      </c>
      <c r="H227" s="2" t="s">
        <v>307</v>
      </c>
      <c r="I227" s="2" t="s">
        <v>308</v>
      </c>
      <c r="J227" s="2" t="s">
        <v>31</v>
      </c>
      <c r="K227" s="2" t="s">
        <v>239</v>
      </c>
      <c r="L227" s="2" t="s">
        <v>309</v>
      </c>
      <c r="M227" s="2" t="s">
        <v>310</v>
      </c>
      <c r="O227" s="2" t="s">
        <v>311</v>
      </c>
    </row>
    <row r="228" spans="1:15">
      <c r="A228" s="67"/>
      <c r="B228" s="67"/>
      <c r="C228" s="2">
        <v>71</v>
      </c>
      <c r="D228" s="2">
        <v>71</v>
      </c>
      <c r="F228" s="2">
        <v>5</v>
      </c>
      <c r="G228" s="2" t="s">
        <v>312</v>
      </c>
      <c r="H228" s="2" t="s">
        <v>313</v>
      </c>
      <c r="I228" s="2" t="s">
        <v>314</v>
      </c>
      <c r="J228" s="2" t="s">
        <v>17</v>
      </c>
      <c r="K228" s="2" t="s">
        <v>18</v>
      </c>
      <c r="L228" s="2" t="s">
        <v>213</v>
      </c>
      <c r="M228" s="2" t="s">
        <v>26</v>
      </c>
      <c r="O228" s="2" t="s">
        <v>214</v>
      </c>
    </row>
    <row r="229" spans="1:15">
      <c r="A229" s="67"/>
      <c r="B229" s="67"/>
      <c r="C229" s="2">
        <v>71</v>
      </c>
      <c r="D229" s="2">
        <v>71</v>
      </c>
      <c r="F229" s="2">
        <v>6</v>
      </c>
      <c r="G229" s="2" t="s">
        <v>315</v>
      </c>
      <c r="H229" s="2" t="s">
        <v>316</v>
      </c>
      <c r="I229" s="2" t="s">
        <v>317</v>
      </c>
      <c r="J229" s="2" t="s">
        <v>17</v>
      </c>
      <c r="K229" s="2" t="s">
        <v>18</v>
      </c>
      <c r="L229" s="2" t="s">
        <v>318</v>
      </c>
      <c r="M229" s="2" t="s">
        <v>26</v>
      </c>
      <c r="O229" s="2" t="s">
        <v>235</v>
      </c>
    </row>
    <row r="230" spans="1:15">
      <c r="A230" s="67"/>
      <c r="B230" s="67"/>
      <c r="C230" s="2">
        <v>71</v>
      </c>
      <c r="D230" s="2">
        <v>71</v>
      </c>
      <c r="F230" s="2">
        <v>7</v>
      </c>
      <c r="G230" s="2" t="s">
        <v>319</v>
      </c>
      <c r="H230" s="2" t="s">
        <v>320</v>
      </c>
      <c r="I230" s="2" t="s">
        <v>321</v>
      </c>
      <c r="J230" s="2" t="s">
        <v>17</v>
      </c>
      <c r="K230" s="2" t="s">
        <v>18</v>
      </c>
      <c r="L230" s="2" t="s">
        <v>213</v>
      </c>
      <c r="M230" s="2" t="s">
        <v>26</v>
      </c>
      <c r="O230" s="2" t="s">
        <v>322</v>
      </c>
    </row>
    <row r="231" spans="1:15">
      <c r="A231" s="67"/>
      <c r="B231" s="67"/>
      <c r="C231" s="2">
        <v>71</v>
      </c>
      <c r="D231" s="2">
        <v>71</v>
      </c>
      <c r="F231" s="2">
        <v>8</v>
      </c>
      <c r="G231" s="2" t="s">
        <v>323</v>
      </c>
      <c r="H231" s="2" t="s">
        <v>324</v>
      </c>
      <c r="I231" s="2" t="s">
        <v>325</v>
      </c>
      <c r="J231" s="2" t="s">
        <v>31</v>
      </c>
      <c r="K231" s="2" t="s">
        <v>32</v>
      </c>
      <c r="L231" s="2" t="s">
        <v>326</v>
      </c>
      <c r="M231" s="2" t="s">
        <v>327</v>
      </c>
      <c r="O231" s="2" t="s">
        <v>328</v>
      </c>
    </row>
    <row r="232" spans="1:15">
      <c r="A232" s="67"/>
      <c r="B232" s="67"/>
      <c r="C232" s="2">
        <v>71</v>
      </c>
      <c r="D232" s="2">
        <v>71</v>
      </c>
      <c r="F232" s="2">
        <v>9</v>
      </c>
      <c r="G232" s="2" t="s">
        <v>329</v>
      </c>
      <c r="H232" s="2" t="s">
        <v>330</v>
      </c>
      <c r="I232" s="2" t="s">
        <v>331</v>
      </c>
      <c r="J232" s="2" t="s">
        <v>31</v>
      </c>
      <c r="K232" s="2" t="s">
        <v>18</v>
      </c>
      <c r="L232" s="2" t="s">
        <v>25</v>
      </c>
      <c r="M232" s="2" t="s">
        <v>26</v>
      </c>
      <c r="O232" s="2" t="s">
        <v>332</v>
      </c>
    </row>
    <row r="233" spans="1:15">
      <c r="A233" s="67"/>
      <c r="B233" s="67"/>
      <c r="C233" s="2">
        <v>71</v>
      </c>
      <c r="D233" s="2">
        <v>71</v>
      </c>
      <c r="F233" s="2">
        <v>10</v>
      </c>
      <c r="G233" s="2" t="s">
        <v>333</v>
      </c>
      <c r="H233" s="2" t="s">
        <v>334</v>
      </c>
      <c r="I233" s="2" t="s">
        <v>335</v>
      </c>
      <c r="J233" s="2" t="s">
        <v>17</v>
      </c>
      <c r="K233" s="2" t="s">
        <v>18</v>
      </c>
      <c r="L233" s="2" t="s">
        <v>56</v>
      </c>
      <c r="M233" s="2" t="s">
        <v>26</v>
      </c>
      <c r="O233" s="2" t="s">
        <v>336</v>
      </c>
    </row>
    <row r="234" spans="1:15">
      <c r="A234" s="67"/>
      <c r="B234" s="67"/>
      <c r="C234" s="2">
        <v>71</v>
      </c>
      <c r="D234" s="2">
        <v>71</v>
      </c>
      <c r="F234" s="2">
        <v>11</v>
      </c>
      <c r="G234" s="2" t="s">
        <v>337</v>
      </c>
      <c r="H234" s="2" t="s">
        <v>338</v>
      </c>
      <c r="I234" s="2" t="s">
        <v>339</v>
      </c>
      <c r="J234" s="2" t="s">
        <v>17</v>
      </c>
      <c r="K234" s="2" t="s">
        <v>18</v>
      </c>
      <c r="L234" s="2" t="s">
        <v>56</v>
      </c>
      <c r="M234" s="2" t="s">
        <v>26</v>
      </c>
      <c r="O234" s="2" t="s">
        <v>340</v>
      </c>
    </row>
    <row r="235" spans="1:15">
      <c r="A235" s="67"/>
      <c r="B235" s="67"/>
      <c r="C235" s="2">
        <v>71</v>
      </c>
      <c r="D235" s="2">
        <v>71</v>
      </c>
      <c r="F235" s="2">
        <v>12</v>
      </c>
      <c r="G235" s="2" t="s">
        <v>341</v>
      </c>
      <c r="H235" s="2" t="s">
        <v>342</v>
      </c>
      <c r="I235" s="2" t="s">
        <v>343</v>
      </c>
      <c r="J235" s="2" t="s">
        <v>17</v>
      </c>
      <c r="K235" s="2" t="s">
        <v>18</v>
      </c>
      <c r="L235" s="2" t="s">
        <v>318</v>
      </c>
      <c r="M235" s="2" t="s">
        <v>26</v>
      </c>
      <c r="O235" s="2" t="s">
        <v>344</v>
      </c>
    </row>
    <row r="236" spans="1:15">
      <c r="A236" s="67"/>
      <c r="B236" s="67"/>
      <c r="C236" s="2">
        <v>71</v>
      </c>
      <c r="D236" s="2">
        <v>71</v>
      </c>
      <c r="F236" s="2">
        <v>13</v>
      </c>
      <c r="G236" s="2" t="s">
        <v>345</v>
      </c>
      <c r="H236" s="2" t="s">
        <v>346</v>
      </c>
      <c r="I236" s="2" t="s">
        <v>347</v>
      </c>
      <c r="J236" s="2" t="s">
        <v>31</v>
      </c>
      <c r="K236" s="2" t="s">
        <v>39</v>
      </c>
      <c r="L236" s="2" t="s">
        <v>193</v>
      </c>
      <c r="M236" s="2" t="s">
        <v>194</v>
      </c>
      <c r="O236" s="2" t="s">
        <v>348</v>
      </c>
    </row>
    <row r="237" spans="1:15">
      <c r="A237" s="67"/>
      <c r="B237" s="67"/>
      <c r="C237" s="2">
        <v>71</v>
      </c>
      <c r="D237" s="2">
        <v>71</v>
      </c>
      <c r="F237" s="2">
        <v>14</v>
      </c>
      <c r="G237" s="2" t="s">
        <v>349</v>
      </c>
      <c r="H237" s="2" t="s">
        <v>350</v>
      </c>
      <c r="I237" s="2" t="s">
        <v>351</v>
      </c>
      <c r="J237" s="2" t="s">
        <v>31</v>
      </c>
      <c r="K237" s="2" t="s">
        <v>39</v>
      </c>
      <c r="L237" s="2" t="s">
        <v>352</v>
      </c>
      <c r="M237" s="2" t="s">
        <v>194</v>
      </c>
      <c r="O237" s="2" t="s">
        <v>253</v>
      </c>
    </row>
    <row r="238" spans="1:15">
      <c r="A238" s="67"/>
      <c r="B238" s="67"/>
      <c r="C238" s="2">
        <v>71</v>
      </c>
      <c r="D238" s="2">
        <v>71</v>
      </c>
      <c r="F238" s="2">
        <v>15</v>
      </c>
      <c r="G238" s="2" t="s">
        <v>353</v>
      </c>
      <c r="H238" s="2" t="s">
        <v>354</v>
      </c>
      <c r="I238" s="2" t="s">
        <v>355</v>
      </c>
      <c r="J238" s="2" t="s">
        <v>31</v>
      </c>
      <c r="K238" s="2" t="s">
        <v>18</v>
      </c>
      <c r="L238" s="2" t="s">
        <v>25</v>
      </c>
      <c r="M238" s="2" t="s">
        <v>26</v>
      </c>
      <c r="O238" s="2" t="s">
        <v>356</v>
      </c>
    </row>
    <row r="239" spans="1:15">
      <c r="A239" s="67"/>
      <c r="B239" s="67"/>
      <c r="C239" s="2">
        <v>71</v>
      </c>
      <c r="D239" s="2">
        <v>71</v>
      </c>
      <c r="F239" s="2">
        <v>16</v>
      </c>
      <c r="G239" s="2" t="s">
        <v>357</v>
      </c>
      <c r="H239" s="2" t="s">
        <v>358</v>
      </c>
      <c r="I239" s="2" t="s">
        <v>359</v>
      </c>
      <c r="J239" s="2" t="s">
        <v>31</v>
      </c>
      <c r="K239" s="2" t="s">
        <v>18</v>
      </c>
      <c r="L239" s="2" t="s">
        <v>25</v>
      </c>
      <c r="M239" s="2" t="s">
        <v>26</v>
      </c>
      <c r="O239" s="2" t="s">
        <v>356</v>
      </c>
    </row>
    <row r="240" spans="1:15">
      <c r="A240" s="67"/>
      <c r="B240" s="67"/>
      <c r="C240" s="2">
        <v>71</v>
      </c>
      <c r="D240" s="2">
        <v>71</v>
      </c>
      <c r="F240" s="2">
        <v>17</v>
      </c>
      <c r="G240" s="2" t="s">
        <v>360</v>
      </c>
      <c r="H240" s="2" t="s">
        <v>361</v>
      </c>
      <c r="I240" s="2" t="s">
        <v>362</v>
      </c>
      <c r="J240" s="2" t="s">
        <v>31</v>
      </c>
      <c r="K240" s="2" t="s">
        <v>18</v>
      </c>
      <c r="L240" s="2" t="s">
        <v>203</v>
      </c>
      <c r="M240" s="2" t="s">
        <v>26</v>
      </c>
      <c r="O240" s="2" t="s">
        <v>363</v>
      </c>
    </row>
    <row r="241" spans="1:15">
      <c r="A241" s="67"/>
      <c r="B241" s="67"/>
      <c r="C241" s="2">
        <v>71</v>
      </c>
      <c r="D241" s="2">
        <v>71</v>
      </c>
      <c r="F241" s="2">
        <v>18</v>
      </c>
      <c r="G241" s="2" t="s">
        <v>364</v>
      </c>
      <c r="H241" s="2" t="s">
        <v>365</v>
      </c>
      <c r="I241" s="2" t="s">
        <v>366</v>
      </c>
      <c r="J241" s="2" t="s">
        <v>31</v>
      </c>
      <c r="K241" s="2" t="s">
        <v>18</v>
      </c>
      <c r="L241" s="2" t="s">
        <v>19</v>
      </c>
      <c r="M241" s="2" t="s">
        <v>20</v>
      </c>
      <c r="O241" s="2" t="s">
        <v>367</v>
      </c>
    </row>
    <row r="242" spans="1:15">
      <c r="A242" s="67"/>
      <c r="B242" s="67"/>
      <c r="C242" s="2">
        <v>71</v>
      </c>
      <c r="D242" s="2">
        <v>71</v>
      </c>
      <c r="F242" s="2">
        <v>19</v>
      </c>
      <c r="G242" s="2" t="s">
        <v>368</v>
      </c>
      <c r="H242" s="2" t="s">
        <v>369</v>
      </c>
      <c r="I242" s="2" t="s">
        <v>370</v>
      </c>
      <c r="J242" s="2" t="s">
        <v>31</v>
      </c>
      <c r="K242" s="2" t="s">
        <v>18</v>
      </c>
      <c r="L242" s="2" t="s">
        <v>371</v>
      </c>
      <c r="M242" s="2" t="s">
        <v>372</v>
      </c>
      <c r="O242" s="2" t="s">
        <v>373</v>
      </c>
    </row>
    <row r="243" spans="1:15">
      <c r="A243" s="67"/>
      <c r="B243" s="67"/>
      <c r="C243" s="2">
        <v>71</v>
      </c>
      <c r="D243" s="2">
        <v>71</v>
      </c>
      <c r="F243" s="2">
        <v>20</v>
      </c>
      <c r="G243" s="2" t="s">
        <v>374</v>
      </c>
      <c r="H243" s="2" t="s">
        <v>375</v>
      </c>
      <c r="I243" s="2" t="s">
        <v>376</v>
      </c>
      <c r="J243" s="2" t="s">
        <v>17</v>
      </c>
      <c r="K243" s="2" t="s">
        <v>18</v>
      </c>
      <c r="L243" s="2" t="s">
        <v>25</v>
      </c>
      <c r="M243" s="2" t="s">
        <v>26</v>
      </c>
      <c r="O243" s="2" t="s">
        <v>377</v>
      </c>
    </row>
    <row r="244" spans="1:15">
      <c r="A244" s="67"/>
      <c r="B244" s="67"/>
      <c r="C244" s="2">
        <v>71</v>
      </c>
      <c r="D244" s="2">
        <v>71</v>
      </c>
      <c r="F244" s="2">
        <v>21</v>
      </c>
      <c r="G244" s="2" t="s">
        <v>378</v>
      </c>
      <c r="H244" s="2" t="s">
        <v>379</v>
      </c>
      <c r="I244" s="2" t="s">
        <v>380</v>
      </c>
      <c r="J244" s="2" t="s">
        <v>17</v>
      </c>
      <c r="K244" s="2" t="s">
        <v>18</v>
      </c>
      <c r="L244" s="2" t="s">
        <v>175</v>
      </c>
      <c r="M244" s="2" t="s">
        <v>176</v>
      </c>
      <c r="O244" s="2" t="s">
        <v>177</v>
      </c>
    </row>
    <row r="245" spans="1:15">
      <c r="A245" s="67"/>
      <c r="B245" s="67"/>
      <c r="C245" s="2">
        <v>79</v>
      </c>
      <c r="D245" s="2">
        <v>79</v>
      </c>
      <c r="F245" s="2">
        <v>1</v>
      </c>
      <c r="G245" s="2" t="s">
        <v>381</v>
      </c>
      <c r="H245" s="2" t="s">
        <v>382</v>
      </c>
      <c r="I245" s="2" t="s">
        <v>383</v>
      </c>
      <c r="J245" s="2" t="s">
        <v>17</v>
      </c>
      <c r="K245" s="2" t="s">
        <v>18</v>
      </c>
      <c r="L245" s="2" t="s">
        <v>213</v>
      </c>
      <c r="M245" s="2" t="s">
        <v>26</v>
      </c>
      <c r="O245" s="2" t="s">
        <v>384</v>
      </c>
    </row>
    <row r="246" spans="1:15">
      <c r="A246" s="67"/>
      <c r="B246" s="67"/>
      <c r="C246" s="2">
        <v>79</v>
      </c>
      <c r="D246" s="2">
        <v>79</v>
      </c>
      <c r="F246" s="2">
        <v>2</v>
      </c>
      <c r="G246" s="2" t="s">
        <v>385</v>
      </c>
      <c r="H246" s="2" t="s">
        <v>386</v>
      </c>
      <c r="I246" s="2" t="s">
        <v>387</v>
      </c>
      <c r="J246" s="2" t="s">
        <v>17</v>
      </c>
      <c r="K246" s="2" t="s">
        <v>32</v>
      </c>
      <c r="L246" s="2" t="s">
        <v>257</v>
      </c>
      <c r="M246" s="2" t="s">
        <v>34</v>
      </c>
      <c r="O246" s="2" t="s">
        <v>388</v>
      </c>
    </row>
    <row r="247" spans="1:15">
      <c r="A247" s="67"/>
      <c r="B247" s="67"/>
      <c r="C247" s="2">
        <v>79</v>
      </c>
      <c r="D247" s="2">
        <v>79</v>
      </c>
      <c r="F247" s="2">
        <v>3</v>
      </c>
      <c r="G247" s="2" t="s">
        <v>389</v>
      </c>
      <c r="H247" s="2" t="s">
        <v>390</v>
      </c>
      <c r="I247" s="2" t="s">
        <v>391</v>
      </c>
      <c r="J247" s="2" t="s">
        <v>17</v>
      </c>
      <c r="K247" s="2" t="s">
        <v>32</v>
      </c>
      <c r="L247" s="2" t="s">
        <v>257</v>
      </c>
      <c r="M247" s="2" t="s">
        <v>34</v>
      </c>
      <c r="O247" s="2" t="s">
        <v>258</v>
      </c>
    </row>
    <row r="248" spans="1:15">
      <c r="A248" s="67"/>
      <c r="B248" s="67"/>
      <c r="C248" s="2">
        <v>79</v>
      </c>
      <c r="D248" s="2">
        <v>79</v>
      </c>
      <c r="F248" s="2">
        <v>4</v>
      </c>
      <c r="G248" s="2" t="s">
        <v>392</v>
      </c>
      <c r="H248" s="2" t="s">
        <v>393</v>
      </c>
      <c r="I248" s="2" t="s">
        <v>394</v>
      </c>
      <c r="J248" s="2" t="s">
        <v>17</v>
      </c>
      <c r="K248" s="2" t="s">
        <v>18</v>
      </c>
      <c r="L248" s="2" t="s">
        <v>203</v>
      </c>
      <c r="M248" s="2" t="s">
        <v>26</v>
      </c>
      <c r="O248" s="2" t="s">
        <v>276</v>
      </c>
    </row>
    <row r="249" spans="1:15">
      <c r="A249" s="67"/>
      <c r="B249" s="67"/>
      <c r="C249" s="2">
        <v>79</v>
      </c>
      <c r="D249" s="2">
        <v>79</v>
      </c>
      <c r="F249" s="2">
        <v>5</v>
      </c>
      <c r="G249" s="2" t="s">
        <v>395</v>
      </c>
      <c r="H249" s="2" t="s">
        <v>396</v>
      </c>
      <c r="I249" s="2" t="s">
        <v>397</v>
      </c>
      <c r="J249" s="2" t="s">
        <v>31</v>
      </c>
      <c r="K249" s="2" t="s">
        <v>18</v>
      </c>
      <c r="L249" s="2" t="s">
        <v>77</v>
      </c>
      <c r="M249" s="2" t="s">
        <v>26</v>
      </c>
      <c r="O249" s="2" t="s">
        <v>398</v>
      </c>
    </row>
    <row r="250" spans="1:15">
      <c r="A250" s="67"/>
      <c r="B250" s="67"/>
      <c r="C250" s="2">
        <v>79</v>
      </c>
      <c r="D250" s="2">
        <v>79</v>
      </c>
      <c r="F250" s="2">
        <v>6</v>
      </c>
      <c r="G250" s="2" t="s">
        <v>399</v>
      </c>
      <c r="H250" s="2" t="s">
        <v>400</v>
      </c>
      <c r="I250" s="2" t="s">
        <v>401</v>
      </c>
      <c r="J250" s="2" t="s">
        <v>17</v>
      </c>
      <c r="K250" s="2" t="s">
        <v>18</v>
      </c>
      <c r="L250" s="2" t="s">
        <v>25</v>
      </c>
      <c r="M250" s="2" t="s">
        <v>26</v>
      </c>
      <c r="O250" s="2" t="s">
        <v>402</v>
      </c>
    </row>
    <row r="251" spans="1:15">
      <c r="A251" s="67"/>
      <c r="B251" s="67"/>
      <c r="C251" s="2">
        <v>79</v>
      </c>
      <c r="D251" s="2">
        <v>79</v>
      </c>
      <c r="F251" s="2">
        <v>7</v>
      </c>
      <c r="G251" s="2" t="s">
        <v>403</v>
      </c>
      <c r="H251" s="2" t="s">
        <v>404</v>
      </c>
      <c r="I251" s="2" t="s">
        <v>405</v>
      </c>
      <c r="J251" s="2" t="s">
        <v>17</v>
      </c>
      <c r="K251" s="2" t="s">
        <v>18</v>
      </c>
      <c r="L251" s="2" t="s">
        <v>406</v>
      </c>
      <c r="M251" s="2" t="s">
        <v>62</v>
      </c>
      <c r="O251" s="2" t="s">
        <v>407</v>
      </c>
    </row>
    <row r="252" spans="1:15">
      <c r="A252" s="67"/>
      <c r="B252" s="67"/>
      <c r="C252" s="2">
        <v>79</v>
      </c>
      <c r="D252" s="2">
        <v>79</v>
      </c>
      <c r="F252" s="2">
        <v>8</v>
      </c>
      <c r="G252" s="2" t="s">
        <v>408</v>
      </c>
      <c r="H252" s="2" t="s">
        <v>409</v>
      </c>
      <c r="I252" s="2" t="s">
        <v>410</v>
      </c>
      <c r="J252" s="2" t="s">
        <v>17</v>
      </c>
      <c r="K252" s="2" t="s">
        <v>18</v>
      </c>
      <c r="L252" s="2" t="s">
        <v>411</v>
      </c>
      <c r="M252" s="2" t="s">
        <v>47</v>
      </c>
      <c r="O252" s="2" t="s">
        <v>412</v>
      </c>
    </row>
    <row r="253" spans="1:15">
      <c r="A253" s="67"/>
      <c r="B253" s="67"/>
      <c r="C253" s="2">
        <v>79</v>
      </c>
      <c r="D253" s="2">
        <v>79</v>
      </c>
      <c r="F253" s="2">
        <v>9</v>
      </c>
      <c r="G253" s="2" t="s">
        <v>413</v>
      </c>
      <c r="H253" s="2" t="s">
        <v>414</v>
      </c>
      <c r="I253" s="2" t="s">
        <v>415</v>
      </c>
      <c r="J253" s="2" t="s">
        <v>17</v>
      </c>
      <c r="K253" s="2" t="s">
        <v>18</v>
      </c>
      <c r="L253" s="2" t="s">
        <v>56</v>
      </c>
      <c r="M253" s="2" t="s">
        <v>26</v>
      </c>
      <c r="O253" s="2" t="s">
        <v>416</v>
      </c>
    </row>
    <row r="254" spans="1:15">
      <c r="A254" s="67"/>
      <c r="B254" s="67"/>
      <c r="C254" s="2">
        <v>79</v>
      </c>
      <c r="D254" s="2">
        <v>79</v>
      </c>
      <c r="F254" s="2">
        <v>10</v>
      </c>
      <c r="G254" s="2" t="s">
        <v>417</v>
      </c>
      <c r="H254" s="2" t="s">
        <v>418</v>
      </c>
      <c r="I254" s="2" t="s">
        <v>419</v>
      </c>
      <c r="J254" s="2" t="s">
        <v>17</v>
      </c>
      <c r="K254" s="2" t="s">
        <v>18</v>
      </c>
      <c r="L254" s="2" t="s">
        <v>77</v>
      </c>
      <c r="M254" s="2" t="s">
        <v>26</v>
      </c>
      <c r="O254" s="2" t="s">
        <v>420</v>
      </c>
    </row>
    <row r="255" spans="1:15">
      <c r="A255" s="67"/>
      <c r="B255" s="67"/>
      <c r="C255" s="2">
        <v>79</v>
      </c>
      <c r="D255" s="2">
        <v>79</v>
      </c>
      <c r="F255" s="2">
        <v>11</v>
      </c>
      <c r="G255" s="2" t="s">
        <v>421</v>
      </c>
      <c r="H255" s="2" t="s">
        <v>422</v>
      </c>
      <c r="I255" s="2" t="s">
        <v>423</v>
      </c>
      <c r="J255" s="2" t="s">
        <v>17</v>
      </c>
      <c r="K255" s="2" t="s">
        <v>18</v>
      </c>
      <c r="L255" s="2" t="s">
        <v>318</v>
      </c>
      <c r="M255" s="2" t="s">
        <v>26</v>
      </c>
      <c r="O255" s="2" t="s">
        <v>424</v>
      </c>
    </row>
    <row r="256" spans="1:15">
      <c r="A256" s="67"/>
      <c r="B256" s="67"/>
      <c r="C256" s="2">
        <v>79</v>
      </c>
      <c r="D256" s="2">
        <v>79</v>
      </c>
      <c r="F256" s="2">
        <v>12</v>
      </c>
      <c r="G256" s="2" t="s">
        <v>425</v>
      </c>
      <c r="H256" s="2" t="s">
        <v>426</v>
      </c>
      <c r="I256" s="2" t="s">
        <v>427</v>
      </c>
      <c r="J256" s="2" t="s">
        <v>17</v>
      </c>
      <c r="K256" s="2" t="s">
        <v>18</v>
      </c>
      <c r="L256" s="2" t="s">
        <v>203</v>
      </c>
      <c r="M256" s="2" t="s">
        <v>26</v>
      </c>
      <c r="O256" s="2" t="s">
        <v>235</v>
      </c>
    </row>
    <row r="257" spans="1:15">
      <c r="A257" s="67"/>
      <c r="B257" s="67"/>
      <c r="C257" s="2">
        <v>79</v>
      </c>
      <c r="D257" s="2">
        <v>79</v>
      </c>
      <c r="F257" s="2">
        <v>13</v>
      </c>
      <c r="G257" s="2" t="s">
        <v>428</v>
      </c>
      <c r="H257" s="2" t="s">
        <v>429</v>
      </c>
      <c r="I257" s="2" t="s">
        <v>430</v>
      </c>
      <c r="J257" s="2" t="s">
        <v>17</v>
      </c>
      <c r="K257" s="2" t="s">
        <v>39</v>
      </c>
      <c r="L257" s="2" t="s">
        <v>431</v>
      </c>
      <c r="M257" s="2" t="s">
        <v>432</v>
      </c>
      <c r="O257" s="2" t="s">
        <v>253</v>
      </c>
    </row>
    <row r="258" spans="1:15">
      <c r="A258" s="67"/>
      <c r="B258" s="67"/>
      <c r="C258" s="2">
        <v>79</v>
      </c>
      <c r="D258" s="2">
        <v>79</v>
      </c>
      <c r="F258" s="2">
        <v>14</v>
      </c>
      <c r="G258" s="2" t="s">
        <v>433</v>
      </c>
      <c r="H258" s="2" t="s">
        <v>434</v>
      </c>
      <c r="I258" s="2" t="s">
        <v>435</v>
      </c>
      <c r="J258" s="2" t="s">
        <v>17</v>
      </c>
      <c r="K258" s="2" t="s">
        <v>18</v>
      </c>
      <c r="L258" s="2" t="s">
        <v>213</v>
      </c>
      <c r="M258" s="2" t="s">
        <v>26</v>
      </c>
      <c r="O258" s="2" t="s">
        <v>214</v>
      </c>
    </row>
    <row r="259" spans="1:15">
      <c r="A259" s="67"/>
      <c r="B259" s="67"/>
      <c r="C259" s="2">
        <v>79</v>
      </c>
      <c r="D259" s="2">
        <v>79</v>
      </c>
      <c r="F259" s="2">
        <v>15</v>
      </c>
      <c r="G259" s="2" t="s">
        <v>436</v>
      </c>
      <c r="H259" s="2" t="s">
        <v>437</v>
      </c>
      <c r="I259" s="2" t="s">
        <v>438</v>
      </c>
      <c r="J259" s="2" t="s">
        <v>17</v>
      </c>
      <c r="K259" s="2" t="s">
        <v>18</v>
      </c>
      <c r="L259" s="2" t="s">
        <v>203</v>
      </c>
      <c r="M259" s="2" t="s">
        <v>26</v>
      </c>
      <c r="O259" s="2" t="s">
        <v>439</v>
      </c>
    </row>
    <row r="260" spans="1:15">
      <c r="A260" s="67"/>
      <c r="B260" s="67"/>
      <c r="C260" s="2">
        <v>79</v>
      </c>
      <c r="D260" s="2">
        <v>79</v>
      </c>
      <c r="F260" s="2">
        <v>16</v>
      </c>
      <c r="G260" s="2" t="s">
        <v>440</v>
      </c>
      <c r="H260" s="2" t="s">
        <v>441</v>
      </c>
      <c r="I260" s="2" t="s">
        <v>442</v>
      </c>
      <c r="J260" s="2" t="s">
        <v>17</v>
      </c>
      <c r="K260" s="2" t="s">
        <v>18</v>
      </c>
      <c r="L260" s="2" t="s">
        <v>81</v>
      </c>
      <c r="M260" s="2" t="s">
        <v>26</v>
      </c>
      <c r="O260" s="2" t="s">
        <v>443</v>
      </c>
    </row>
    <row r="261" spans="1:15">
      <c r="A261" s="67"/>
      <c r="B261" s="67"/>
      <c r="C261" s="2">
        <v>79</v>
      </c>
      <c r="D261" s="2">
        <v>79</v>
      </c>
      <c r="F261" s="2">
        <v>17</v>
      </c>
      <c r="G261" s="2" t="s">
        <v>444</v>
      </c>
      <c r="H261" s="2" t="s">
        <v>445</v>
      </c>
      <c r="I261" s="2" t="s">
        <v>446</v>
      </c>
      <c r="J261" s="2" t="s">
        <v>17</v>
      </c>
      <c r="K261" s="2" t="s">
        <v>129</v>
      </c>
      <c r="L261" s="2" t="s">
        <v>447</v>
      </c>
      <c r="M261" s="2" t="s">
        <v>131</v>
      </c>
      <c r="O261" s="2" t="s">
        <v>448</v>
      </c>
    </row>
    <row r="262" spans="1:15">
      <c r="A262" s="67"/>
      <c r="B262" s="67"/>
      <c r="C262" s="2">
        <v>88</v>
      </c>
      <c r="D262" s="2">
        <v>88</v>
      </c>
      <c r="F262" s="2">
        <v>7</v>
      </c>
      <c r="G262" s="2" t="s">
        <v>449</v>
      </c>
      <c r="H262" s="2" t="s">
        <v>450</v>
      </c>
      <c r="I262" s="2" t="s">
        <v>451</v>
      </c>
      <c r="J262" s="2" t="s">
        <v>17</v>
      </c>
      <c r="K262" s="2" t="s">
        <v>39</v>
      </c>
      <c r="L262" s="2" t="s">
        <v>452</v>
      </c>
      <c r="M262" s="2" t="s">
        <v>194</v>
      </c>
      <c r="O262" s="2" t="s">
        <v>453</v>
      </c>
    </row>
    <row r="263" spans="1:15">
      <c r="A263" s="67"/>
      <c r="B263" s="67"/>
      <c r="C263" s="2">
        <v>88</v>
      </c>
      <c r="D263" s="2">
        <v>88</v>
      </c>
      <c r="F263" s="2">
        <v>5</v>
      </c>
      <c r="G263" s="2" t="s">
        <v>454</v>
      </c>
      <c r="H263" s="2" t="s">
        <v>455</v>
      </c>
      <c r="I263" s="2" t="s">
        <v>456</v>
      </c>
      <c r="J263" s="2" t="s">
        <v>17</v>
      </c>
      <c r="K263" s="2" t="s">
        <v>39</v>
      </c>
      <c r="L263" s="2" t="s">
        <v>193</v>
      </c>
      <c r="M263" s="2" t="s">
        <v>194</v>
      </c>
      <c r="O263" s="2" t="s">
        <v>457</v>
      </c>
    </row>
    <row r="264" spans="1:15">
      <c r="A264" s="67"/>
      <c r="B264" s="67"/>
      <c r="C264" s="2">
        <v>88</v>
      </c>
      <c r="D264" s="2">
        <v>88</v>
      </c>
      <c r="F264" s="2">
        <v>4</v>
      </c>
      <c r="G264" s="2" t="s">
        <v>458</v>
      </c>
      <c r="H264" s="2" t="s">
        <v>459</v>
      </c>
      <c r="I264" s="2" t="s">
        <v>460</v>
      </c>
      <c r="J264" s="2" t="s">
        <v>17</v>
      </c>
      <c r="K264" s="2" t="s">
        <v>18</v>
      </c>
      <c r="L264" s="2" t="s">
        <v>371</v>
      </c>
      <c r="M264" s="2" t="s">
        <v>372</v>
      </c>
      <c r="O264" s="2" t="s">
        <v>461</v>
      </c>
    </row>
    <row r="265" spans="1:15">
      <c r="A265" s="67"/>
      <c r="B265" s="67"/>
      <c r="C265" s="2">
        <v>88</v>
      </c>
      <c r="D265" s="2">
        <v>88</v>
      </c>
      <c r="F265" s="2">
        <v>3</v>
      </c>
      <c r="G265" s="2" t="s">
        <v>462</v>
      </c>
      <c r="H265" s="2" t="s">
        <v>463</v>
      </c>
      <c r="I265" s="2" t="s">
        <v>464</v>
      </c>
      <c r="J265" s="2" t="s">
        <v>17</v>
      </c>
      <c r="K265" s="2" t="s">
        <v>18</v>
      </c>
      <c r="L265" s="2" t="s">
        <v>465</v>
      </c>
      <c r="M265" s="2" t="s">
        <v>47</v>
      </c>
      <c r="O265" s="2" t="s">
        <v>466</v>
      </c>
    </row>
    <row r="266" spans="1:15">
      <c r="A266" s="67"/>
      <c r="B266" s="67"/>
      <c r="C266" s="2">
        <v>88</v>
      </c>
      <c r="D266" s="2">
        <v>88</v>
      </c>
      <c r="F266" s="2">
        <v>2</v>
      </c>
      <c r="G266" s="2" t="s">
        <v>467</v>
      </c>
      <c r="H266" s="2" t="s">
        <v>468</v>
      </c>
      <c r="I266" s="2" t="s">
        <v>469</v>
      </c>
      <c r="J266" s="2" t="s">
        <v>31</v>
      </c>
      <c r="K266" s="2" t="s">
        <v>18</v>
      </c>
      <c r="L266" s="2" t="s">
        <v>470</v>
      </c>
      <c r="M266" s="2" t="s">
        <v>47</v>
      </c>
      <c r="O266" s="2" t="s">
        <v>471</v>
      </c>
    </row>
    <row r="267" spans="1:15">
      <c r="A267" s="67"/>
      <c r="B267" s="67"/>
      <c r="C267" s="2">
        <v>88</v>
      </c>
      <c r="D267" s="2">
        <v>88</v>
      </c>
      <c r="F267" s="2">
        <v>1</v>
      </c>
      <c r="G267" s="2" t="s">
        <v>472</v>
      </c>
      <c r="H267" s="2" t="s">
        <v>473</v>
      </c>
      <c r="I267" s="2" t="s">
        <v>474</v>
      </c>
      <c r="J267" s="2" t="s">
        <v>31</v>
      </c>
      <c r="K267" s="2" t="s">
        <v>18</v>
      </c>
      <c r="L267" s="2" t="s">
        <v>77</v>
      </c>
      <c r="M267" s="2" t="s">
        <v>26</v>
      </c>
      <c r="O267" s="2" t="s">
        <v>475</v>
      </c>
    </row>
    <row r="268" spans="1:15">
      <c r="A268" s="67"/>
      <c r="B268" s="67"/>
      <c r="C268" s="2">
        <v>88</v>
      </c>
      <c r="D268" s="2">
        <v>88</v>
      </c>
      <c r="F268" s="2">
        <v>6</v>
      </c>
      <c r="G268" s="2" t="s">
        <v>476</v>
      </c>
      <c r="H268" s="2" t="s">
        <v>477</v>
      </c>
      <c r="I268" s="2" t="s">
        <v>478</v>
      </c>
      <c r="J268" s="2" t="s">
        <v>17</v>
      </c>
      <c r="K268" s="2" t="s">
        <v>18</v>
      </c>
      <c r="L268" s="2" t="s">
        <v>81</v>
      </c>
      <c r="M268" s="2" t="s">
        <v>26</v>
      </c>
      <c r="O268" s="2" t="s">
        <v>479</v>
      </c>
    </row>
    <row r="269" spans="1:15">
      <c r="A269" s="67"/>
      <c r="B269" s="67"/>
      <c r="C269" s="2">
        <v>88</v>
      </c>
      <c r="D269" s="2">
        <v>88</v>
      </c>
      <c r="F269" s="2">
        <v>8</v>
      </c>
      <c r="G269" s="2" t="s">
        <v>480</v>
      </c>
      <c r="H269" s="2" t="s">
        <v>481</v>
      </c>
      <c r="I269" s="2" t="s">
        <v>482</v>
      </c>
      <c r="J269" s="2" t="s">
        <v>17</v>
      </c>
      <c r="K269" s="2" t="s">
        <v>39</v>
      </c>
      <c r="L269" s="2" t="s">
        <v>483</v>
      </c>
      <c r="M269" s="2" t="s">
        <v>484</v>
      </c>
      <c r="O269" s="2" t="s">
        <v>485</v>
      </c>
    </row>
    <row r="270" spans="1:15">
      <c r="A270" s="67"/>
      <c r="B270" s="67"/>
      <c r="C270" s="2">
        <v>88</v>
      </c>
      <c r="D270" s="2">
        <v>88</v>
      </c>
      <c r="F270" s="2">
        <v>9</v>
      </c>
      <c r="G270" s="2" t="s">
        <v>486</v>
      </c>
      <c r="H270" s="2" t="s">
        <v>487</v>
      </c>
      <c r="I270" s="2" t="s">
        <v>488</v>
      </c>
      <c r="J270" s="2" t="s">
        <v>17</v>
      </c>
      <c r="K270" s="2" t="s">
        <v>18</v>
      </c>
      <c r="L270" s="2" t="s">
        <v>266</v>
      </c>
      <c r="M270" s="2" t="s">
        <v>26</v>
      </c>
      <c r="O270" s="2" t="s">
        <v>489</v>
      </c>
    </row>
    <row r="271" spans="1:15">
      <c r="A271" s="67"/>
      <c r="B271" s="67"/>
      <c r="C271" s="2">
        <v>88</v>
      </c>
      <c r="D271" s="2">
        <v>88</v>
      </c>
      <c r="F271" s="2">
        <v>10</v>
      </c>
      <c r="G271" s="2" t="s">
        <v>490</v>
      </c>
      <c r="H271" s="2" t="s">
        <v>491</v>
      </c>
      <c r="I271" s="2" t="s">
        <v>492</v>
      </c>
      <c r="J271" s="2" t="s">
        <v>17</v>
      </c>
      <c r="K271" s="2" t="s">
        <v>18</v>
      </c>
      <c r="L271" s="2" t="s">
        <v>213</v>
      </c>
      <c r="M271" s="2" t="s">
        <v>26</v>
      </c>
      <c r="O271" s="2" t="s">
        <v>493</v>
      </c>
    </row>
    <row r="272" spans="1:15">
      <c r="A272" s="67"/>
      <c r="B272" s="67"/>
      <c r="C272" s="2">
        <v>88</v>
      </c>
      <c r="D272" s="2">
        <v>88</v>
      </c>
      <c r="F272" s="2">
        <v>11</v>
      </c>
      <c r="G272" s="2" t="s">
        <v>494</v>
      </c>
      <c r="H272" s="2" t="s">
        <v>495</v>
      </c>
      <c r="I272" s="2" t="s">
        <v>496</v>
      </c>
      <c r="J272" s="2" t="s">
        <v>17</v>
      </c>
      <c r="K272" s="2" t="s">
        <v>18</v>
      </c>
      <c r="L272" s="2" t="s">
        <v>497</v>
      </c>
      <c r="M272" s="2" t="s">
        <v>498</v>
      </c>
      <c r="O272" s="2" t="s">
        <v>499</v>
      </c>
    </row>
    <row r="273" spans="1:15">
      <c r="A273" s="67"/>
      <c r="B273" s="67"/>
      <c r="C273" s="2">
        <v>88</v>
      </c>
      <c r="D273" s="2">
        <v>88</v>
      </c>
      <c r="F273" s="2">
        <v>12</v>
      </c>
      <c r="G273" s="2" t="s">
        <v>500</v>
      </c>
      <c r="H273" s="2" t="s">
        <v>501</v>
      </c>
      <c r="I273" s="2" t="s">
        <v>502</v>
      </c>
      <c r="J273" s="2" t="s">
        <v>17</v>
      </c>
      <c r="K273" s="2" t="s">
        <v>18</v>
      </c>
      <c r="L273" s="2" t="s">
        <v>120</v>
      </c>
      <c r="M273" s="2" t="s">
        <v>62</v>
      </c>
      <c r="O273" s="2" t="s">
        <v>503</v>
      </c>
    </row>
    <row r="274" spans="1:15">
      <c r="A274" s="67"/>
      <c r="B274" s="67"/>
      <c r="C274" s="2">
        <v>98</v>
      </c>
      <c r="D274" s="2">
        <v>98</v>
      </c>
      <c r="F274" s="2">
        <v>1</v>
      </c>
      <c r="G274" s="2" t="s">
        <v>504</v>
      </c>
      <c r="H274" s="2" t="s">
        <v>505</v>
      </c>
      <c r="I274" s="2" t="s">
        <v>506</v>
      </c>
      <c r="J274" s="2" t="s">
        <v>17</v>
      </c>
      <c r="K274" s="2" t="s">
        <v>18</v>
      </c>
      <c r="L274" s="2" t="s">
        <v>203</v>
      </c>
      <c r="M274" s="2" t="s">
        <v>26</v>
      </c>
      <c r="O274" s="2" t="s">
        <v>493</v>
      </c>
    </row>
    <row r="275" spans="1:15">
      <c r="A275" s="67"/>
      <c r="B275" s="67"/>
      <c r="C275" s="2">
        <v>98</v>
      </c>
      <c r="D275" s="2">
        <v>98</v>
      </c>
      <c r="F275" s="2">
        <v>2</v>
      </c>
      <c r="G275" s="2" t="s">
        <v>507</v>
      </c>
      <c r="H275" s="2" t="s">
        <v>508</v>
      </c>
      <c r="I275" s="2" t="s">
        <v>509</v>
      </c>
      <c r="J275" s="2" t="s">
        <v>17</v>
      </c>
      <c r="K275" s="2" t="s">
        <v>18</v>
      </c>
      <c r="L275" s="2" t="s">
        <v>203</v>
      </c>
      <c r="M275" s="2" t="s">
        <v>26</v>
      </c>
      <c r="O275" s="2" t="s">
        <v>510</v>
      </c>
    </row>
    <row r="276" spans="1:15">
      <c r="A276" s="67"/>
      <c r="B276" s="67"/>
      <c r="C276" s="2" t="s">
        <v>511</v>
      </c>
      <c r="D276" s="2">
        <v>99</v>
      </c>
      <c r="F276" s="2">
        <v>1</v>
      </c>
      <c r="G276" s="2" t="s">
        <v>512</v>
      </c>
      <c r="H276" s="2" t="s">
        <v>513</v>
      </c>
      <c r="I276" s="2" t="s">
        <v>514</v>
      </c>
      <c r="J276" s="2" t="s">
        <v>17</v>
      </c>
      <c r="K276" s="2" t="s">
        <v>18</v>
      </c>
      <c r="L276" s="2" t="s">
        <v>203</v>
      </c>
      <c r="M276" s="2" t="s">
        <v>26</v>
      </c>
      <c r="O276" s="2" t="s">
        <v>322</v>
      </c>
    </row>
    <row r="277" spans="1:15">
      <c r="A277" s="67"/>
      <c r="B277" s="67"/>
    </row>
    <row r="278" spans="1:15">
      <c r="A278" s="67"/>
      <c r="B278" s="67"/>
    </row>
    <row r="279" spans="1:15">
      <c r="A279" s="67"/>
      <c r="B279" s="67"/>
    </row>
    <row r="280" spans="1:15">
      <c r="A280" s="67"/>
      <c r="B280" s="67"/>
    </row>
    <row r="281" spans="1:15">
      <c r="A281" s="67"/>
      <c r="B281" s="67"/>
    </row>
    <row r="282" spans="1:15">
      <c r="A282" s="67"/>
      <c r="B282" s="67"/>
    </row>
    <row r="283" spans="1:15">
      <c r="A283" s="67"/>
      <c r="B283" s="67"/>
    </row>
    <row r="284" spans="1:15">
      <c r="A284" s="67"/>
      <c r="B284" s="67"/>
    </row>
    <row r="285" spans="1:15">
      <c r="A285" s="67"/>
      <c r="B285" s="67"/>
    </row>
    <row r="286" spans="1:15">
      <c r="A286" s="67"/>
      <c r="B286" s="67"/>
    </row>
    <row r="287" spans="1:15">
      <c r="A287" s="67"/>
      <c r="B287" s="67"/>
    </row>
    <row r="288" spans="1:15">
      <c r="A288" s="67"/>
      <c r="B288" s="67"/>
    </row>
    <row r="289" spans="1:2">
      <c r="A289" s="67"/>
      <c r="B289" s="67"/>
    </row>
    <row r="290" spans="1:2">
      <c r="A290" s="67"/>
      <c r="B290" s="67"/>
    </row>
    <row r="291" spans="1:2">
      <c r="A291" s="67"/>
      <c r="B291" s="67"/>
    </row>
    <row r="292" spans="1:2">
      <c r="A292" s="67"/>
      <c r="B292" s="67"/>
    </row>
    <row r="293" spans="1:2">
      <c r="A293" s="67"/>
      <c r="B293" s="67"/>
    </row>
    <row r="294" spans="1:2">
      <c r="A294" s="67"/>
      <c r="B294" s="67"/>
    </row>
    <row r="295" spans="1:2">
      <c r="A295" s="67"/>
      <c r="B295" s="67"/>
    </row>
    <row r="296" spans="1:2">
      <c r="A296" s="67"/>
      <c r="B296" s="67"/>
    </row>
    <row r="297" spans="1:2">
      <c r="A297" s="67"/>
      <c r="B297" s="67"/>
    </row>
    <row r="298" spans="1:2">
      <c r="A298" s="67"/>
      <c r="B298" s="67"/>
    </row>
    <row r="299" spans="1:2">
      <c r="A299" s="67"/>
      <c r="B299" s="67"/>
    </row>
    <row r="300" spans="1:2">
      <c r="A300" s="67"/>
      <c r="B300" s="67"/>
    </row>
    <row r="301" spans="1:2">
      <c r="A301" s="67"/>
      <c r="B301" s="67"/>
    </row>
    <row r="302" spans="1:2">
      <c r="A302" s="67"/>
      <c r="B302" s="67"/>
    </row>
    <row r="303" spans="1:2">
      <c r="A303" s="67"/>
      <c r="B303" s="67"/>
    </row>
    <row r="304" spans="1:2">
      <c r="A304" s="67"/>
      <c r="B304" s="67"/>
    </row>
    <row r="305" spans="1:2">
      <c r="A305" s="67"/>
      <c r="B305" s="67"/>
    </row>
    <row r="306" spans="1:2">
      <c r="A306" s="67"/>
      <c r="B306" s="67"/>
    </row>
    <row r="307" spans="1:2">
      <c r="A307" s="67"/>
      <c r="B307" s="67"/>
    </row>
    <row r="308" spans="1:2">
      <c r="A308" s="67"/>
      <c r="B308" s="67"/>
    </row>
    <row r="309" spans="1:2">
      <c r="A309" s="67"/>
      <c r="B309" s="67"/>
    </row>
    <row r="310" spans="1:2">
      <c r="A310" s="67"/>
      <c r="B310" s="67"/>
    </row>
    <row r="311" spans="1:2">
      <c r="A311" s="67"/>
      <c r="B311" s="67"/>
    </row>
    <row r="312" spans="1:2">
      <c r="A312" s="67"/>
      <c r="B312" s="67"/>
    </row>
    <row r="313" spans="1:2">
      <c r="A313" s="67"/>
      <c r="B313" s="67"/>
    </row>
    <row r="314" spans="1:2">
      <c r="A314" s="67"/>
      <c r="B314" s="67"/>
    </row>
    <row r="315" spans="1:2">
      <c r="A315" s="67"/>
      <c r="B315" s="67"/>
    </row>
    <row r="316" spans="1:2">
      <c r="A316" s="67"/>
      <c r="B316" s="67"/>
    </row>
    <row r="317" spans="1:2">
      <c r="A317" s="67"/>
      <c r="B317" s="67"/>
    </row>
    <row r="318" spans="1:2">
      <c r="A318" s="67"/>
      <c r="B318" s="67"/>
    </row>
    <row r="319" spans="1:2">
      <c r="A319" s="67"/>
      <c r="B319" s="67"/>
    </row>
    <row r="320" spans="1:2">
      <c r="A320" s="67"/>
      <c r="B320" s="67"/>
    </row>
    <row r="321" spans="1:2">
      <c r="A321" s="67"/>
      <c r="B321" s="67"/>
    </row>
    <row r="322" spans="1:2">
      <c r="A322" s="67"/>
      <c r="B322" s="67"/>
    </row>
    <row r="323" spans="1:2">
      <c r="A323" s="67"/>
      <c r="B323" s="67"/>
    </row>
    <row r="324" spans="1:2">
      <c r="A324" s="67"/>
      <c r="B324" s="67"/>
    </row>
    <row r="325" spans="1:2">
      <c r="A325" s="67"/>
      <c r="B325" s="67"/>
    </row>
    <row r="326" spans="1:2">
      <c r="A326" s="67"/>
      <c r="B326" s="67"/>
    </row>
    <row r="327" spans="1:2">
      <c r="A327" s="67"/>
      <c r="B327" s="67"/>
    </row>
    <row r="328" spans="1:2">
      <c r="A328" s="67"/>
      <c r="B328" s="67"/>
    </row>
    <row r="329" spans="1:2">
      <c r="A329" s="67"/>
      <c r="B329" s="67"/>
    </row>
    <row r="330" spans="1:2">
      <c r="A330" s="67"/>
      <c r="B330" s="67"/>
    </row>
    <row r="331" spans="1:2">
      <c r="A331" s="67"/>
      <c r="B331" s="67"/>
    </row>
    <row r="332" spans="1:2">
      <c r="A332" s="67"/>
      <c r="B332" s="67"/>
    </row>
    <row r="333" spans="1:2">
      <c r="A333" s="67"/>
      <c r="B333" s="67"/>
    </row>
    <row r="334" spans="1:2">
      <c r="A334" s="67"/>
      <c r="B334" s="67"/>
    </row>
    <row r="335" spans="1:2">
      <c r="A335" s="67"/>
      <c r="B335" s="67"/>
    </row>
    <row r="336" spans="1:2">
      <c r="A336" s="67"/>
      <c r="B336" s="67"/>
    </row>
    <row r="337" spans="1:2">
      <c r="A337" s="67"/>
      <c r="B337" s="67"/>
    </row>
    <row r="338" spans="1:2">
      <c r="A338" s="67"/>
      <c r="B338" s="67"/>
    </row>
    <row r="339" spans="1:2">
      <c r="A339" s="67"/>
      <c r="B339" s="67"/>
    </row>
    <row r="340" spans="1:2">
      <c r="A340" s="67"/>
      <c r="B340" s="67"/>
    </row>
    <row r="341" spans="1:2">
      <c r="A341" s="67"/>
      <c r="B341" s="67"/>
    </row>
    <row r="342" spans="1:2">
      <c r="A342" s="67"/>
      <c r="B342" s="67"/>
    </row>
    <row r="343" spans="1:2">
      <c r="A343" s="67"/>
      <c r="B343" s="67"/>
    </row>
    <row r="344" spans="1:2">
      <c r="A344" s="67"/>
      <c r="B344" s="67"/>
    </row>
    <row r="345" spans="1:2">
      <c r="A345" s="67"/>
      <c r="B345" s="67"/>
    </row>
    <row r="346" spans="1:2">
      <c r="A346" s="67"/>
      <c r="B346" s="67"/>
    </row>
    <row r="347" spans="1:2">
      <c r="A347" s="67"/>
      <c r="B347" s="67"/>
    </row>
    <row r="348" spans="1:2">
      <c r="A348" s="67"/>
      <c r="B348" s="67"/>
    </row>
    <row r="349" spans="1:2">
      <c r="A349" s="67"/>
      <c r="B349" s="67"/>
    </row>
    <row r="350" spans="1:2">
      <c r="A350" s="67"/>
      <c r="B350" s="67"/>
    </row>
    <row r="351" spans="1:2">
      <c r="A351" s="67"/>
      <c r="B351" s="67"/>
    </row>
    <row r="352" spans="1:2">
      <c r="A352" s="67"/>
      <c r="B352" s="67"/>
    </row>
    <row r="353" spans="1:2">
      <c r="A353" s="67"/>
      <c r="B353" s="67"/>
    </row>
    <row r="354" spans="1:2">
      <c r="A354" s="67"/>
      <c r="B354" s="67"/>
    </row>
    <row r="355" spans="1:2">
      <c r="A355" s="67"/>
      <c r="B355" s="67"/>
    </row>
    <row r="356" spans="1:2">
      <c r="A356" s="67"/>
      <c r="B356" s="67"/>
    </row>
    <row r="357" spans="1:2">
      <c r="A357" s="67"/>
      <c r="B357" s="67"/>
    </row>
    <row r="358" spans="1:2">
      <c r="A358" s="67"/>
      <c r="B358" s="67"/>
    </row>
    <row r="359" spans="1:2">
      <c r="A359" s="67"/>
      <c r="B359" s="67"/>
    </row>
    <row r="360" spans="1:2">
      <c r="A360" s="67"/>
      <c r="B360" s="67"/>
    </row>
    <row r="361" spans="1:2">
      <c r="A361" s="67"/>
      <c r="B361" s="67"/>
    </row>
    <row r="362" spans="1:2">
      <c r="A362" s="67"/>
      <c r="B362" s="67"/>
    </row>
    <row r="363" spans="1:2">
      <c r="A363" s="67"/>
      <c r="B363" s="67"/>
    </row>
    <row r="364" spans="1:2">
      <c r="A364" s="67"/>
      <c r="B364" s="67"/>
    </row>
    <row r="365" spans="1:2">
      <c r="A365" s="67"/>
      <c r="B365" s="67"/>
    </row>
    <row r="366" spans="1:2">
      <c r="A366" s="67"/>
      <c r="B366" s="67"/>
    </row>
    <row r="367" spans="1:2">
      <c r="A367" s="67"/>
      <c r="B367" s="67"/>
    </row>
    <row r="368" spans="1:2">
      <c r="A368" s="67"/>
      <c r="B368" s="67"/>
    </row>
    <row r="369" spans="1:2">
      <c r="A369" s="67"/>
      <c r="B369" s="67"/>
    </row>
    <row r="370" spans="1:2">
      <c r="A370" s="67"/>
      <c r="B370" s="67"/>
    </row>
    <row r="371" spans="1:2">
      <c r="A371" s="67"/>
      <c r="B371" s="67"/>
    </row>
    <row r="372" spans="1:2">
      <c r="A372" s="67"/>
      <c r="B372" s="67"/>
    </row>
    <row r="373" spans="1:2">
      <c r="A373" s="67"/>
      <c r="B373" s="67"/>
    </row>
    <row r="374" spans="1:2">
      <c r="A374" s="67"/>
      <c r="B374" s="67"/>
    </row>
    <row r="375" spans="1:2">
      <c r="A375" s="67"/>
      <c r="B375" s="67"/>
    </row>
    <row r="376" spans="1:2">
      <c r="A376" s="67"/>
      <c r="B376" s="67"/>
    </row>
    <row r="377" spans="1:2">
      <c r="A377" s="67"/>
      <c r="B377" s="67"/>
    </row>
    <row r="378" spans="1:2">
      <c r="A378" s="67"/>
      <c r="B378" s="67"/>
    </row>
    <row r="379" spans="1:2">
      <c r="A379" s="67"/>
      <c r="B379" s="67"/>
    </row>
    <row r="380" spans="1:2">
      <c r="A380" s="67"/>
      <c r="B380" s="67"/>
    </row>
    <row r="381" spans="1:2">
      <c r="A381" s="67"/>
      <c r="B381" s="67"/>
    </row>
    <row r="382" spans="1:2">
      <c r="A382" s="67"/>
      <c r="B382" s="67"/>
    </row>
    <row r="383" spans="1:2">
      <c r="A383" s="67"/>
      <c r="B383" s="67"/>
    </row>
    <row r="384" spans="1:2">
      <c r="A384" s="67"/>
      <c r="B384" s="67"/>
    </row>
    <row r="385" spans="1:2">
      <c r="A385" s="67"/>
      <c r="B385" s="67"/>
    </row>
    <row r="386" spans="1:2">
      <c r="A386" s="67"/>
      <c r="B386" s="67"/>
    </row>
    <row r="387" spans="1:2">
      <c r="A387" s="67"/>
      <c r="B387" s="67"/>
    </row>
    <row r="388" spans="1:2">
      <c r="A388" s="67"/>
      <c r="B388" s="67"/>
    </row>
    <row r="389" spans="1:2">
      <c r="A389" s="67"/>
      <c r="B389" s="67"/>
    </row>
    <row r="390" spans="1:2">
      <c r="A390" s="67"/>
      <c r="B390" s="67"/>
    </row>
    <row r="391" spans="1:2">
      <c r="A391" s="67"/>
      <c r="B391" s="67"/>
    </row>
    <row r="392" spans="1:2">
      <c r="A392" s="67"/>
      <c r="B392" s="67"/>
    </row>
    <row r="393" spans="1:2">
      <c r="A393" s="67"/>
      <c r="B393" s="67"/>
    </row>
    <row r="394" spans="1:2">
      <c r="A394" s="67"/>
      <c r="B394" s="67"/>
    </row>
    <row r="395" spans="1:2">
      <c r="A395" s="67"/>
      <c r="B395" s="67"/>
    </row>
    <row r="396" spans="1:2">
      <c r="A396" s="67"/>
      <c r="B396" s="67"/>
    </row>
    <row r="397" spans="1:2">
      <c r="A397" s="67"/>
      <c r="B397" s="67"/>
    </row>
    <row r="398" spans="1:2">
      <c r="A398" s="67"/>
      <c r="B398" s="67"/>
    </row>
    <row r="399" spans="1:2">
      <c r="A399" s="67"/>
      <c r="B399" s="67"/>
    </row>
    <row r="400" spans="1:2">
      <c r="A400" s="67"/>
      <c r="B400" s="67"/>
    </row>
    <row r="401" spans="1:2">
      <c r="A401" s="67"/>
      <c r="B401" s="67"/>
    </row>
    <row r="402" spans="1:2">
      <c r="A402" s="67"/>
      <c r="B402" s="67"/>
    </row>
    <row r="403" spans="1:2">
      <c r="A403" s="67"/>
      <c r="B403" s="67"/>
    </row>
    <row r="404" spans="1:2">
      <c r="A404" s="67"/>
      <c r="B404" s="67"/>
    </row>
    <row r="405" spans="1:2">
      <c r="A405" s="67"/>
      <c r="B405" s="67"/>
    </row>
    <row r="406" spans="1:2">
      <c r="A406" s="67"/>
      <c r="B406" s="67"/>
    </row>
    <row r="407" spans="1:2">
      <c r="A407" s="67"/>
      <c r="B407" s="67"/>
    </row>
    <row r="408" spans="1:2">
      <c r="A408" s="67"/>
      <c r="B408" s="67"/>
    </row>
    <row r="409" spans="1:2">
      <c r="A409" s="67"/>
      <c r="B409" s="67"/>
    </row>
    <row r="410" spans="1:2">
      <c r="A410" s="67"/>
      <c r="B410" s="67"/>
    </row>
    <row r="411" spans="1:2">
      <c r="A411" s="67"/>
      <c r="B411" s="67"/>
    </row>
    <row r="412" spans="1:2">
      <c r="A412" s="67"/>
      <c r="B412" s="67"/>
    </row>
    <row r="413" spans="1:2">
      <c r="A413" s="67"/>
      <c r="B413" s="67"/>
    </row>
    <row r="414" spans="1:2">
      <c r="A414" s="67"/>
      <c r="B414" s="67"/>
    </row>
    <row r="415" spans="1:2">
      <c r="A415" s="67"/>
      <c r="B415" s="67"/>
    </row>
    <row r="416" spans="1:2">
      <c r="A416" s="67"/>
      <c r="B416" s="67"/>
    </row>
    <row r="417" spans="1:2">
      <c r="A417" s="67"/>
      <c r="B417" s="67"/>
    </row>
    <row r="418" spans="1:2">
      <c r="A418" s="67"/>
      <c r="B418" s="67"/>
    </row>
    <row r="419" spans="1:2">
      <c r="A419" s="67"/>
      <c r="B419" s="67"/>
    </row>
    <row r="420" spans="1:2">
      <c r="A420" s="67"/>
      <c r="B420" s="67"/>
    </row>
    <row r="421" spans="1:2">
      <c r="A421" s="67"/>
      <c r="B421" s="67"/>
    </row>
    <row r="422" spans="1:2">
      <c r="A422" s="67"/>
      <c r="B422" s="67"/>
    </row>
    <row r="423" spans="1:2">
      <c r="A423" s="67"/>
      <c r="B423" s="67"/>
    </row>
    <row r="424" spans="1:2">
      <c r="A424" s="67"/>
      <c r="B424" s="67"/>
    </row>
    <row r="425" spans="1:2">
      <c r="A425" s="67"/>
      <c r="B425" s="67"/>
    </row>
    <row r="426" spans="1:2">
      <c r="A426" s="67"/>
      <c r="B426" s="67"/>
    </row>
    <row r="427" spans="1:2">
      <c r="A427" s="67"/>
      <c r="B427" s="67"/>
    </row>
    <row r="428" spans="1:2">
      <c r="A428" s="67"/>
      <c r="B428" s="67"/>
    </row>
    <row r="429" spans="1:2">
      <c r="A429" s="67"/>
      <c r="B429" s="67"/>
    </row>
    <row r="430" spans="1:2">
      <c r="A430" s="67"/>
      <c r="B430" s="67"/>
    </row>
    <row r="431" spans="1:2">
      <c r="A431" s="67"/>
      <c r="B431" s="67"/>
    </row>
    <row r="432" spans="1:2">
      <c r="A432" s="67"/>
      <c r="B432" s="67"/>
    </row>
    <row r="433" spans="1:2">
      <c r="A433" s="67"/>
      <c r="B433" s="67"/>
    </row>
    <row r="434" spans="1:2">
      <c r="A434" s="67"/>
      <c r="B434" s="67"/>
    </row>
    <row r="435" spans="1:2">
      <c r="A435" s="67"/>
      <c r="B435" s="67"/>
    </row>
    <row r="436" spans="1:2">
      <c r="A436" s="67"/>
      <c r="B436" s="67"/>
    </row>
    <row r="437" spans="1:2">
      <c r="A437" s="67"/>
      <c r="B437" s="67"/>
    </row>
    <row r="438" spans="1:2">
      <c r="A438" s="67"/>
      <c r="B438" s="67"/>
    </row>
    <row r="439" spans="1:2">
      <c r="A439" s="67"/>
      <c r="B439" s="67"/>
    </row>
    <row r="440" spans="1:2">
      <c r="A440" s="67"/>
      <c r="B440" s="67"/>
    </row>
    <row r="441" spans="1:2">
      <c r="A441" s="67"/>
      <c r="B441" s="67"/>
    </row>
    <row r="442" spans="1:2">
      <c r="A442" s="67"/>
      <c r="B442" s="67"/>
    </row>
    <row r="443" spans="1:2">
      <c r="A443" s="67"/>
      <c r="B443" s="67"/>
    </row>
    <row r="444" spans="1:2">
      <c r="A444" s="67"/>
      <c r="B444" s="67"/>
    </row>
    <row r="445" spans="1:2">
      <c r="A445" s="67"/>
      <c r="B445" s="67"/>
    </row>
    <row r="446" spans="1:2">
      <c r="A446" s="67"/>
      <c r="B446" s="67"/>
    </row>
    <row r="447" spans="1:2">
      <c r="A447" s="67"/>
      <c r="B447" s="67"/>
    </row>
    <row r="448" spans="1:2">
      <c r="A448" s="67"/>
      <c r="B448" s="67"/>
    </row>
    <row r="449" spans="1:2">
      <c r="A449" s="67"/>
      <c r="B449" s="67"/>
    </row>
    <row r="450" spans="1:2">
      <c r="A450" s="67"/>
      <c r="B450" s="67"/>
    </row>
    <row r="451" spans="1:2">
      <c r="A451" s="67"/>
      <c r="B451" s="67"/>
    </row>
    <row r="452" spans="1:2">
      <c r="A452" s="67"/>
      <c r="B452" s="67"/>
    </row>
    <row r="453" spans="1:2">
      <c r="A453" s="67"/>
      <c r="B453" s="67"/>
    </row>
    <row r="454" spans="1:2">
      <c r="A454" s="67"/>
      <c r="B454" s="67"/>
    </row>
    <row r="455" spans="1:2">
      <c r="A455" s="67"/>
      <c r="B455" s="67"/>
    </row>
    <row r="456" spans="1:2">
      <c r="A456" s="67"/>
      <c r="B456" s="67"/>
    </row>
    <row r="457" spans="1:2">
      <c r="A457" s="67"/>
      <c r="B457" s="67"/>
    </row>
    <row r="458" spans="1:2">
      <c r="A458" s="67"/>
      <c r="B458" s="67"/>
    </row>
    <row r="459" spans="1:2">
      <c r="A459" s="67"/>
      <c r="B459" s="67"/>
    </row>
    <row r="460" spans="1:2">
      <c r="A460" s="67"/>
      <c r="B460" s="67"/>
    </row>
    <row r="461" spans="1:2">
      <c r="A461" s="67"/>
      <c r="B461" s="67"/>
    </row>
    <row r="462" spans="1:2">
      <c r="A462" s="67"/>
      <c r="B462" s="67"/>
    </row>
    <row r="463" spans="1:2">
      <c r="A463" s="67"/>
      <c r="B463" s="67"/>
    </row>
    <row r="464" spans="1:2">
      <c r="A464" s="67"/>
      <c r="B464" s="67"/>
    </row>
    <row r="465" spans="1:2">
      <c r="A465" s="67"/>
      <c r="B465" s="67"/>
    </row>
    <row r="466" spans="1:2">
      <c r="A466" s="67"/>
      <c r="B466" s="67"/>
    </row>
    <row r="467" spans="1:2">
      <c r="A467" s="67"/>
      <c r="B467" s="67"/>
    </row>
    <row r="468" spans="1:2">
      <c r="A468" s="67"/>
      <c r="B468" s="67"/>
    </row>
    <row r="469" spans="1:2">
      <c r="A469" s="67"/>
      <c r="B469" s="67"/>
    </row>
    <row r="470" spans="1:2">
      <c r="A470" s="67"/>
      <c r="B470" s="67"/>
    </row>
    <row r="471" spans="1:2">
      <c r="A471" s="67"/>
      <c r="B471" s="67"/>
    </row>
    <row r="472" spans="1:2">
      <c r="A472" s="67"/>
      <c r="B472" s="67"/>
    </row>
    <row r="473" spans="1:2">
      <c r="A473" s="67"/>
      <c r="B473" s="67"/>
    </row>
    <row r="474" spans="1:2">
      <c r="A474" s="67"/>
      <c r="B474" s="67"/>
    </row>
    <row r="475" spans="1:2">
      <c r="A475" s="67"/>
      <c r="B475" s="67"/>
    </row>
    <row r="476" spans="1:2">
      <c r="A476" s="67"/>
      <c r="B476" s="67"/>
    </row>
    <row r="477" spans="1:2">
      <c r="A477" s="67"/>
      <c r="B477" s="67"/>
    </row>
    <row r="478" spans="1:2">
      <c r="A478" s="67"/>
      <c r="B478" s="67"/>
    </row>
    <row r="479" spans="1:2">
      <c r="A479" s="67"/>
      <c r="B479" s="67"/>
    </row>
    <row r="480" spans="1:2">
      <c r="A480" s="67"/>
      <c r="B480" s="67"/>
    </row>
    <row r="481" spans="1:2">
      <c r="A481" s="67"/>
      <c r="B481" s="67"/>
    </row>
    <row r="482" spans="1:2">
      <c r="A482" s="67"/>
      <c r="B482" s="67"/>
    </row>
    <row r="483" spans="1:2">
      <c r="A483" s="67"/>
      <c r="B483" s="67"/>
    </row>
    <row r="484" spans="1:2">
      <c r="A484" s="67"/>
      <c r="B484" s="67"/>
    </row>
    <row r="485" spans="1:2">
      <c r="A485" s="67"/>
      <c r="B485" s="67"/>
    </row>
    <row r="486" spans="1:2">
      <c r="A486" s="67"/>
      <c r="B486" s="67"/>
    </row>
    <row r="487" spans="1:2">
      <c r="A487" s="67"/>
      <c r="B487" s="67"/>
    </row>
    <row r="488" spans="1:2">
      <c r="A488" s="67"/>
      <c r="B488" s="67"/>
    </row>
    <row r="489" spans="1:2">
      <c r="A489" s="67"/>
      <c r="B489" s="67"/>
    </row>
    <row r="490" spans="1:2">
      <c r="A490" s="67"/>
      <c r="B490" s="67"/>
    </row>
    <row r="491" spans="1:2">
      <c r="A491" s="67"/>
      <c r="B491" s="67"/>
    </row>
    <row r="492" spans="1:2">
      <c r="A492" s="67"/>
      <c r="B492" s="67"/>
    </row>
    <row r="493" spans="1:2">
      <c r="A493" s="67"/>
      <c r="B493" s="67"/>
    </row>
    <row r="494" spans="1:2">
      <c r="A494" s="67"/>
      <c r="B494" s="67"/>
    </row>
    <row r="495" spans="1:2">
      <c r="A495" s="67"/>
      <c r="B495" s="67"/>
    </row>
    <row r="496" spans="1:2">
      <c r="A496" s="67"/>
      <c r="B496" s="67"/>
    </row>
    <row r="497" spans="1:2">
      <c r="A497" s="67"/>
      <c r="B497" s="67"/>
    </row>
    <row r="498" spans="1:2">
      <c r="A498" s="67"/>
      <c r="B498" s="67"/>
    </row>
    <row r="499" spans="1:2">
      <c r="A499" s="67"/>
      <c r="B499" s="67"/>
    </row>
    <row r="500" spans="1:2">
      <c r="A500" s="67"/>
      <c r="B500" s="67"/>
    </row>
    <row r="501" spans="1:2">
      <c r="A501" s="67"/>
      <c r="B501" s="67"/>
    </row>
    <row r="502" spans="1:2">
      <c r="A502" s="67"/>
      <c r="B502" s="67"/>
    </row>
    <row r="503" spans="1:2">
      <c r="A503" s="67"/>
      <c r="B503" s="67"/>
    </row>
    <row r="504" spans="1:2">
      <c r="A504" s="67"/>
      <c r="B504" s="67"/>
    </row>
    <row r="505" spans="1:2">
      <c r="A505" s="67"/>
      <c r="B505" s="67"/>
    </row>
    <row r="506" spans="1:2">
      <c r="A506" s="67"/>
      <c r="B506" s="67"/>
    </row>
    <row r="507" spans="1:2">
      <c r="A507" s="67"/>
      <c r="B507" s="67"/>
    </row>
    <row r="508" spans="1:2">
      <c r="A508" s="67"/>
      <c r="B508" s="67"/>
    </row>
    <row r="509" spans="1:2">
      <c r="A509" s="67"/>
      <c r="B509" s="67"/>
    </row>
    <row r="510" spans="1:2">
      <c r="A510" s="67"/>
      <c r="B510" s="67"/>
    </row>
    <row r="511" spans="1:2">
      <c r="A511" s="67"/>
      <c r="B511" s="67"/>
    </row>
    <row r="512" spans="1:2">
      <c r="A512" s="67"/>
      <c r="B512" s="67"/>
    </row>
    <row r="513" spans="1:2">
      <c r="A513" s="67"/>
      <c r="B513" s="67"/>
    </row>
    <row r="514" spans="1:2">
      <c r="A514" s="67"/>
      <c r="B514" s="67"/>
    </row>
    <row r="515" spans="1:2">
      <c r="A515" s="67"/>
      <c r="B515" s="67"/>
    </row>
    <row r="516" spans="1:2">
      <c r="A516" s="67"/>
      <c r="B516" s="67"/>
    </row>
    <row r="517" spans="1:2">
      <c r="A517" s="67"/>
      <c r="B517" s="67"/>
    </row>
    <row r="518" spans="1:2">
      <c r="A518" s="67"/>
      <c r="B518" s="67"/>
    </row>
    <row r="519" spans="1:2">
      <c r="A519" s="67"/>
      <c r="B519" s="67"/>
    </row>
    <row r="520" spans="1:2">
      <c r="A520" s="67"/>
      <c r="B520" s="67"/>
    </row>
    <row r="521" spans="1:2">
      <c r="A521" s="67"/>
      <c r="B521" s="67"/>
    </row>
    <row r="522" spans="1:2">
      <c r="A522" s="67"/>
      <c r="B522" s="67"/>
    </row>
    <row r="523" spans="1:2">
      <c r="A523" s="67"/>
      <c r="B523" s="67"/>
    </row>
    <row r="524" spans="1:2">
      <c r="A524" s="67"/>
      <c r="B524" s="67"/>
    </row>
    <row r="525" spans="1:2">
      <c r="A525" s="67"/>
      <c r="B525" s="67"/>
    </row>
    <row r="526" spans="1:2">
      <c r="A526" s="67"/>
      <c r="B526" s="67"/>
    </row>
    <row r="527" spans="1:2">
      <c r="A527" s="67"/>
      <c r="B527" s="67"/>
    </row>
    <row r="528" spans="1:2">
      <c r="A528" s="67"/>
      <c r="B528" s="67"/>
    </row>
    <row r="529" spans="1:2">
      <c r="A529" s="67"/>
      <c r="B529" s="67"/>
    </row>
    <row r="530" spans="1:2">
      <c r="A530" s="67"/>
      <c r="B530" s="67"/>
    </row>
    <row r="531" spans="1:2">
      <c r="A531" s="67"/>
      <c r="B531" s="67"/>
    </row>
    <row r="532" spans="1:2">
      <c r="A532" s="67"/>
      <c r="B532" s="67"/>
    </row>
    <row r="533" spans="1:2">
      <c r="A533" s="67"/>
      <c r="B533" s="67"/>
    </row>
    <row r="534" spans="1:2">
      <c r="A534" s="67"/>
      <c r="B534" s="67"/>
    </row>
    <row r="535" spans="1:2">
      <c r="A535" s="67"/>
      <c r="B535" s="67"/>
    </row>
    <row r="536" spans="1:2">
      <c r="A536" s="67"/>
      <c r="B536" s="67"/>
    </row>
    <row r="537" spans="1:2">
      <c r="A537" s="67"/>
      <c r="B537" s="67"/>
    </row>
    <row r="538" spans="1:2">
      <c r="A538" s="67"/>
      <c r="B538" s="67"/>
    </row>
    <row r="539" spans="1:2">
      <c r="A539" s="67"/>
      <c r="B539" s="67"/>
    </row>
    <row r="540" spans="1:2">
      <c r="A540" s="67"/>
      <c r="B540" s="67"/>
    </row>
    <row r="541" spans="1:2">
      <c r="A541" s="67"/>
      <c r="B541" s="67"/>
    </row>
    <row r="542" spans="1:2">
      <c r="A542" s="67"/>
      <c r="B542" s="67"/>
    </row>
    <row r="543" spans="1:2">
      <c r="A543" s="67"/>
      <c r="B543" s="67"/>
    </row>
    <row r="544" spans="1:2">
      <c r="A544" s="67"/>
      <c r="B544" s="67"/>
    </row>
    <row r="545" spans="1:2">
      <c r="A545" s="67"/>
      <c r="B545" s="67"/>
    </row>
    <row r="546" spans="1:2">
      <c r="A546" s="67"/>
      <c r="B546" s="67"/>
    </row>
    <row r="547" spans="1:2">
      <c r="A547" s="67"/>
      <c r="B547" s="67"/>
    </row>
    <row r="548" spans="1:2">
      <c r="A548" s="67"/>
      <c r="B548" s="67"/>
    </row>
    <row r="549" spans="1:2">
      <c r="A549" s="67"/>
      <c r="B549" s="67"/>
    </row>
    <row r="550" spans="1:2">
      <c r="A550" s="67"/>
      <c r="B550" s="67"/>
    </row>
    <row r="551" spans="1:2">
      <c r="A551" s="67"/>
      <c r="B551" s="67"/>
    </row>
    <row r="552" spans="1:2">
      <c r="A552" s="67"/>
      <c r="B552" s="67"/>
    </row>
    <row r="553" spans="1:2">
      <c r="A553" s="67"/>
      <c r="B553" s="67"/>
    </row>
    <row r="554" spans="1:2">
      <c r="A554" s="67"/>
      <c r="B554" s="67"/>
    </row>
    <row r="555" spans="1:2">
      <c r="A555" s="67"/>
      <c r="B555" s="67"/>
    </row>
    <row r="556" spans="1:2">
      <c r="A556" s="67"/>
      <c r="B556" s="67"/>
    </row>
    <row r="557" spans="1:2">
      <c r="A557" s="67"/>
      <c r="B557" s="67"/>
    </row>
    <row r="558" spans="1:2">
      <c r="A558" s="67"/>
      <c r="B558" s="67"/>
    </row>
    <row r="559" spans="1:2">
      <c r="A559" s="67"/>
      <c r="B559" s="67"/>
    </row>
    <row r="560" spans="1:2">
      <c r="A560" s="67"/>
      <c r="B560" s="67"/>
    </row>
    <row r="561" spans="1:2">
      <c r="A561" s="67"/>
      <c r="B561" s="67"/>
    </row>
    <row r="562" spans="1:2">
      <c r="A562" s="67"/>
      <c r="B562" s="67"/>
    </row>
    <row r="563" spans="1:2">
      <c r="A563" s="67"/>
      <c r="B563" s="67"/>
    </row>
    <row r="564" spans="1:2">
      <c r="A564" s="67"/>
      <c r="B564" s="67"/>
    </row>
    <row r="565" spans="1:2">
      <c r="A565" s="67"/>
      <c r="B565" s="67"/>
    </row>
    <row r="566" spans="1:2">
      <c r="A566" s="67"/>
      <c r="B566" s="67"/>
    </row>
    <row r="567" spans="1:2">
      <c r="A567" s="67"/>
      <c r="B567" s="67"/>
    </row>
    <row r="568" spans="1:2">
      <c r="A568" s="67"/>
      <c r="B568" s="67"/>
    </row>
    <row r="569" spans="1:2">
      <c r="A569" s="67"/>
      <c r="B569" s="67"/>
    </row>
    <row r="570" spans="1:2">
      <c r="A570" s="67"/>
      <c r="B570" s="67"/>
    </row>
    <row r="571" spans="1:2">
      <c r="A571" s="67"/>
      <c r="B571" s="67"/>
    </row>
    <row r="572" spans="1:2">
      <c r="A572" s="67"/>
      <c r="B572" s="67"/>
    </row>
    <row r="573" spans="1:2">
      <c r="A573" s="67"/>
      <c r="B573" s="67"/>
    </row>
    <row r="574" spans="1:2">
      <c r="A574" s="67"/>
      <c r="B574" s="67"/>
    </row>
    <row r="575" spans="1:2">
      <c r="A575" s="67"/>
      <c r="B575" s="67"/>
    </row>
    <row r="576" spans="1:2">
      <c r="A576" s="67"/>
      <c r="B576" s="67"/>
    </row>
    <row r="577" spans="1:2">
      <c r="A577" s="67"/>
      <c r="B577" s="67"/>
    </row>
    <row r="578" spans="1:2">
      <c r="A578" s="67"/>
      <c r="B578" s="67"/>
    </row>
    <row r="579" spans="1:2">
      <c r="A579" s="67"/>
      <c r="B579" s="67"/>
    </row>
    <row r="580" spans="1:2">
      <c r="A580" s="67"/>
      <c r="B580" s="67"/>
    </row>
    <row r="581" spans="1:2">
      <c r="A581" s="67"/>
      <c r="B581" s="67"/>
    </row>
    <row r="582" spans="1:2">
      <c r="A582" s="67"/>
      <c r="B582" s="67"/>
    </row>
    <row r="583" spans="1:2">
      <c r="A583" s="67"/>
      <c r="B583" s="67"/>
    </row>
    <row r="584" spans="1:2">
      <c r="A584" s="67"/>
      <c r="B584" s="67"/>
    </row>
    <row r="585" spans="1:2">
      <c r="A585" s="67"/>
      <c r="B585" s="67"/>
    </row>
    <row r="586" spans="1:2">
      <c r="A586" s="67"/>
      <c r="B586" s="67"/>
    </row>
    <row r="587" spans="1:2">
      <c r="A587" s="67"/>
      <c r="B587" s="67"/>
    </row>
    <row r="588" spans="1:2">
      <c r="A588" s="67"/>
      <c r="B588" s="67"/>
    </row>
    <row r="589" spans="1:2">
      <c r="A589" s="67"/>
      <c r="B589" s="67"/>
    </row>
    <row r="590" spans="1:2">
      <c r="A590" s="67"/>
      <c r="B590" s="67"/>
    </row>
    <row r="591" spans="1:2">
      <c r="A591" s="67"/>
      <c r="B591" s="67"/>
    </row>
    <row r="592" spans="1:2">
      <c r="A592" s="67"/>
      <c r="B592" s="67"/>
    </row>
    <row r="593" spans="1:2">
      <c r="A593" s="67"/>
      <c r="B593" s="67"/>
    </row>
    <row r="594" spans="1:2">
      <c r="A594" s="67"/>
      <c r="B594" s="67"/>
    </row>
    <row r="595" spans="1:2">
      <c r="A595" s="67"/>
      <c r="B595" s="67"/>
    </row>
    <row r="596" spans="1:2">
      <c r="A596" s="67"/>
      <c r="B596" s="67"/>
    </row>
    <row r="597" spans="1:2">
      <c r="A597" s="67"/>
      <c r="B597" s="67"/>
    </row>
    <row r="598" spans="1:2">
      <c r="A598" s="67"/>
      <c r="B598" s="67"/>
    </row>
    <row r="599" spans="1:2">
      <c r="A599" s="67"/>
      <c r="B599" s="67"/>
    </row>
    <row r="600" spans="1:2">
      <c r="A600" s="67"/>
      <c r="B600" s="67"/>
    </row>
    <row r="601" spans="1:2">
      <c r="A601" s="67"/>
      <c r="B601" s="67"/>
    </row>
    <row r="602" spans="1:2">
      <c r="A602" s="67"/>
      <c r="B602" s="67"/>
    </row>
    <row r="603" spans="1:2">
      <c r="A603" s="67"/>
      <c r="B603" s="67"/>
    </row>
    <row r="604" spans="1:2">
      <c r="A604" s="67"/>
      <c r="B604" s="67"/>
    </row>
    <row r="605" spans="1:2">
      <c r="A605" s="67"/>
      <c r="B605" s="67"/>
    </row>
    <row r="606" spans="1:2">
      <c r="A606" s="67"/>
      <c r="B606" s="67"/>
    </row>
    <row r="607" spans="1:2">
      <c r="A607" s="67"/>
      <c r="B607" s="67"/>
    </row>
    <row r="608" spans="1:2">
      <c r="A608" s="67"/>
      <c r="B608" s="67"/>
    </row>
    <row r="609" spans="1:2">
      <c r="A609" s="67"/>
      <c r="B609" s="67"/>
    </row>
    <row r="610" spans="1:2">
      <c r="A610" s="67"/>
      <c r="B610" s="67"/>
    </row>
    <row r="611" spans="1:2">
      <c r="A611" s="67"/>
      <c r="B611" s="67"/>
    </row>
    <row r="612" spans="1:2">
      <c r="A612" s="67"/>
      <c r="B612" s="67"/>
    </row>
    <row r="613" spans="1:2">
      <c r="A613" s="67"/>
      <c r="B613" s="67"/>
    </row>
    <row r="614" spans="1:2">
      <c r="A614" s="67"/>
      <c r="B614" s="67"/>
    </row>
    <row r="615" spans="1:2">
      <c r="A615" s="67"/>
      <c r="B615" s="67"/>
    </row>
    <row r="616" spans="1:2">
      <c r="A616" s="67"/>
      <c r="B616" s="67"/>
    </row>
    <row r="617" spans="1:2">
      <c r="A617" s="67"/>
      <c r="B617" s="67"/>
    </row>
    <row r="618" spans="1:2">
      <c r="A618" s="67"/>
      <c r="B618" s="67"/>
    </row>
    <row r="619" spans="1:2">
      <c r="A619" s="67"/>
      <c r="B619" s="67"/>
    </row>
    <row r="620" spans="1:2">
      <c r="A620" s="67"/>
      <c r="B620" s="67"/>
    </row>
    <row r="621" spans="1:2">
      <c r="A621" s="67"/>
      <c r="B621" s="67"/>
    </row>
    <row r="622" spans="1:2">
      <c r="A622" s="67"/>
      <c r="B622" s="67"/>
    </row>
    <row r="623" spans="1:2">
      <c r="A623" s="67"/>
      <c r="B623" s="67"/>
    </row>
    <row r="624" spans="1:2">
      <c r="A624" s="67"/>
      <c r="B624" s="67"/>
    </row>
    <row r="625" spans="1:2">
      <c r="A625" s="67"/>
      <c r="B625" s="67"/>
    </row>
    <row r="626" spans="1:2">
      <c r="A626" s="67"/>
      <c r="B626" s="67"/>
    </row>
    <row r="627" spans="1:2">
      <c r="A627" s="67"/>
      <c r="B627" s="67"/>
    </row>
    <row r="628" spans="1:2">
      <c r="A628" s="67"/>
      <c r="B628" s="67"/>
    </row>
    <row r="629" spans="1:2">
      <c r="A629" s="67"/>
      <c r="B629" s="67"/>
    </row>
    <row r="630" spans="1:2">
      <c r="A630" s="67"/>
      <c r="B630" s="67"/>
    </row>
    <row r="631" spans="1:2">
      <c r="A631" s="67"/>
      <c r="B631" s="67"/>
    </row>
    <row r="632" spans="1:2">
      <c r="A632" s="67"/>
      <c r="B632" s="67"/>
    </row>
    <row r="633" spans="1:2">
      <c r="A633" s="67"/>
      <c r="B633" s="67"/>
    </row>
    <row r="634" spans="1:2">
      <c r="A634" s="67"/>
      <c r="B634" s="67"/>
    </row>
    <row r="635" spans="1:2">
      <c r="A635" s="67"/>
      <c r="B635" s="67"/>
    </row>
    <row r="636" spans="1:2">
      <c r="A636" s="67"/>
      <c r="B636" s="67"/>
    </row>
    <row r="637" spans="1:2">
      <c r="A637" s="67"/>
      <c r="B637" s="67"/>
    </row>
    <row r="638" spans="1:2">
      <c r="A638" s="67"/>
      <c r="B638" s="67"/>
    </row>
    <row r="639" spans="1:2">
      <c r="A639" s="67"/>
      <c r="B639" s="67"/>
    </row>
    <row r="640" spans="1:2">
      <c r="A640" s="67"/>
      <c r="B640" s="67"/>
    </row>
    <row r="641" spans="1:2">
      <c r="A641" s="67"/>
      <c r="B641" s="67"/>
    </row>
    <row r="642" spans="1:2">
      <c r="A642" s="67"/>
      <c r="B642" s="67"/>
    </row>
    <row r="643" spans="1:2">
      <c r="A643" s="67"/>
      <c r="B643" s="67"/>
    </row>
    <row r="644" spans="1:2">
      <c r="A644" s="67"/>
      <c r="B644" s="67"/>
    </row>
    <row r="645" spans="1:2">
      <c r="A645" s="67"/>
      <c r="B645" s="67"/>
    </row>
    <row r="646" spans="1:2">
      <c r="A646" s="67"/>
      <c r="B646" s="67"/>
    </row>
    <row r="647" spans="1:2">
      <c r="A647" s="67"/>
      <c r="B647" s="67"/>
    </row>
    <row r="648" spans="1:2">
      <c r="A648" s="67"/>
      <c r="B648" s="67"/>
    </row>
    <row r="649" spans="1:2">
      <c r="A649" s="67"/>
      <c r="B649" s="67"/>
    </row>
    <row r="650" spans="1:2">
      <c r="A650" s="67"/>
      <c r="B650" s="67"/>
    </row>
    <row r="651" spans="1:2">
      <c r="A651" s="67"/>
      <c r="B651" s="67"/>
    </row>
    <row r="652" spans="1:2">
      <c r="A652" s="67"/>
      <c r="B652" s="67"/>
    </row>
    <row r="653" spans="1:2">
      <c r="A653" s="67"/>
      <c r="B653" s="67"/>
    </row>
    <row r="654" spans="1:2">
      <c r="A654" s="67"/>
      <c r="B654" s="67"/>
    </row>
    <row r="655" spans="1:2">
      <c r="A655" s="67"/>
      <c r="B655" s="67"/>
    </row>
    <row r="656" spans="1:2">
      <c r="A656" s="67"/>
      <c r="B656" s="67"/>
    </row>
    <row r="657" spans="1:2">
      <c r="A657" s="67"/>
      <c r="B657" s="67"/>
    </row>
    <row r="658" spans="1:2">
      <c r="A658" s="67"/>
      <c r="B658" s="67"/>
    </row>
    <row r="659" spans="1:2">
      <c r="A659" s="67"/>
      <c r="B659" s="67"/>
    </row>
    <row r="660" spans="1:2">
      <c r="A660" s="67"/>
      <c r="B660" s="67"/>
    </row>
    <row r="661" spans="1:2">
      <c r="A661" s="67"/>
      <c r="B661" s="67"/>
    </row>
    <row r="662" spans="1:2">
      <c r="A662" s="67"/>
      <c r="B662" s="67"/>
    </row>
    <row r="663" spans="1:2">
      <c r="A663" s="67"/>
      <c r="B663" s="67"/>
    </row>
    <row r="664" spans="1:2">
      <c r="A664" s="67"/>
      <c r="B664" s="67"/>
    </row>
    <row r="665" spans="1:2">
      <c r="A665" s="67"/>
      <c r="B665" s="67"/>
    </row>
    <row r="666" spans="1:2">
      <c r="A666" s="67"/>
      <c r="B666" s="67"/>
    </row>
    <row r="667" spans="1:2">
      <c r="A667" s="67"/>
      <c r="B667" s="67"/>
    </row>
    <row r="668" spans="1:2">
      <c r="A668" s="67"/>
      <c r="B668" s="67"/>
    </row>
    <row r="669" spans="1:2">
      <c r="A669" s="67"/>
      <c r="B669" s="67"/>
    </row>
    <row r="670" spans="1:2">
      <c r="A670" s="67"/>
      <c r="B670" s="67"/>
    </row>
    <row r="671" spans="1:2">
      <c r="A671" s="67"/>
      <c r="B671" s="67"/>
    </row>
    <row r="672" spans="1:2">
      <c r="A672" s="67"/>
      <c r="B672" s="67"/>
    </row>
    <row r="673" spans="1:2">
      <c r="A673" s="67"/>
      <c r="B673" s="67"/>
    </row>
    <row r="674" spans="1:2">
      <c r="A674" s="67"/>
      <c r="B674" s="67"/>
    </row>
    <row r="675" spans="1:2">
      <c r="A675" s="67"/>
      <c r="B675" s="67"/>
    </row>
    <row r="676" spans="1:2">
      <c r="A676" s="67"/>
      <c r="B676" s="67"/>
    </row>
    <row r="677" spans="1:2">
      <c r="A677" s="67"/>
      <c r="B677" s="67"/>
    </row>
    <row r="678" spans="1:2">
      <c r="A678" s="67"/>
      <c r="B678" s="67"/>
    </row>
    <row r="679" spans="1:2">
      <c r="A679" s="67"/>
      <c r="B679" s="67"/>
    </row>
    <row r="680" spans="1:2">
      <c r="A680" s="67"/>
      <c r="B680" s="67"/>
    </row>
    <row r="681" spans="1:2">
      <c r="A681" s="67"/>
      <c r="B681" s="67"/>
    </row>
    <row r="682" spans="1:2">
      <c r="A682" s="67"/>
      <c r="B682" s="67"/>
    </row>
    <row r="683" spans="1:2">
      <c r="A683" s="67"/>
      <c r="B683" s="67"/>
    </row>
    <row r="684" spans="1:2">
      <c r="A684" s="67"/>
      <c r="B684" s="67"/>
    </row>
    <row r="685" spans="1:2">
      <c r="A685" s="67"/>
      <c r="B685" s="67"/>
    </row>
    <row r="686" spans="1:2">
      <c r="A686" s="67"/>
      <c r="B686" s="67"/>
    </row>
    <row r="687" spans="1:2">
      <c r="A687" s="67"/>
      <c r="B687" s="67"/>
    </row>
    <row r="688" spans="1:2">
      <c r="A688" s="67"/>
      <c r="B688" s="67"/>
    </row>
    <row r="689" spans="1:2">
      <c r="A689" s="67"/>
      <c r="B689" s="67"/>
    </row>
    <row r="690" spans="1:2">
      <c r="A690" s="67"/>
      <c r="B690" s="67"/>
    </row>
    <row r="691" spans="1:2">
      <c r="A691" s="67"/>
      <c r="B691" s="67"/>
    </row>
    <row r="692" spans="1:2">
      <c r="A692" s="67"/>
      <c r="B692" s="67"/>
    </row>
    <row r="693" spans="1:2">
      <c r="A693" s="67"/>
      <c r="B693" s="67"/>
    </row>
    <row r="694" spans="1:2">
      <c r="A694" s="67"/>
      <c r="B694" s="67"/>
    </row>
    <row r="695" spans="1:2">
      <c r="A695" s="67"/>
      <c r="B695" s="67"/>
    </row>
    <row r="696" spans="1:2">
      <c r="A696" s="67"/>
      <c r="B696" s="67"/>
    </row>
    <row r="697" spans="1:2">
      <c r="A697" s="67"/>
      <c r="B697" s="67"/>
    </row>
    <row r="698" spans="1:2">
      <c r="A698" s="67"/>
      <c r="B698" s="67"/>
    </row>
    <row r="699" spans="1:2">
      <c r="A699" s="67"/>
      <c r="B699" s="67"/>
    </row>
    <row r="700" spans="1:2">
      <c r="A700" s="67"/>
      <c r="B700" s="67"/>
    </row>
    <row r="701" spans="1:2">
      <c r="A701" s="67"/>
      <c r="B701" s="67"/>
    </row>
    <row r="702" spans="1:2">
      <c r="A702" s="67"/>
      <c r="B702" s="67"/>
    </row>
    <row r="703" spans="1:2">
      <c r="A703" s="67"/>
      <c r="B703" s="67"/>
    </row>
    <row r="704" spans="1:2">
      <c r="A704" s="67"/>
      <c r="B704" s="67"/>
    </row>
    <row r="705" spans="1:2">
      <c r="A705" s="67"/>
      <c r="B705" s="67"/>
    </row>
    <row r="706" spans="1:2">
      <c r="A706" s="67"/>
      <c r="B706" s="67"/>
    </row>
    <row r="707" spans="1:2">
      <c r="A707" s="67"/>
      <c r="B707" s="67"/>
    </row>
    <row r="708" spans="1:2">
      <c r="A708" s="67"/>
      <c r="B708" s="67"/>
    </row>
    <row r="709" spans="1:2">
      <c r="A709" s="67"/>
      <c r="B709" s="67"/>
    </row>
    <row r="710" spans="1:2">
      <c r="A710" s="67"/>
      <c r="B710" s="67"/>
    </row>
    <row r="711" spans="1:2">
      <c r="A711" s="67"/>
      <c r="B711" s="67"/>
    </row>
    <row r="712" spans="1:2">
      <c r="A712" s="67"/>
      <c r="B712" s="67"/>
    </row>
    <row r="713" spans="1:2">
      <c r="A713" s="67"/>
      <c r="B713" s="67"/>
    </row>
    <row r="714" spans="1:2">
      <c r="A714" s="67"/>
      <c r="B714" s="67"/>
    </row>
    <row r="715" spans="1:2">
      <c r="A715" s="67"/>
      <c r="B715" s="67"/>
    </row>
    <row r="716" spans="1:2">
      <c r="A716" s="67"/>
      <c r="B716" s="67"/>
    </row>
    <row r="717" spans="1:2">
      <c r="A717" s="67"/>
      <c r="B717" s="67"/>
    </row>
    <row r="718" spans="1:2">
      <c r="A718" s="67"/>
      <c r="B718" s="67"/>
    </row>
    <row r="719" spans="1:2">
      <c r="A719" s="67"/>
      <c r="B719" s="67"/>
    </row>
    <row r="720" spans="1:2">
      <c r="A720" s="67"/>
      <c r="B720" s="67"/>
    </row>
    <row r="721" spans="1:2">
      <c r="A721" s="67"/>
      <c r="B721" s="67"/>
    </row>
    <row r="722" spans="1:2">
      <c r="A722" s="67"/>
      <c r="B722" s="67"/>
    </row>
    <row r="723" spans="1:2">
      <c r="A723" s="67"/>
      <c r="B723" s="67"/>
    </row>
    <row r="724" spans="1:2">
      <c r="A724" s="67"/>
      <c r="B724" s="67"/>
    </row>
    <row r="725" spans="1:2">
      <c r="A725" s="67"/>
      <c r="B725" s="67"/>
    </row>
    <row r="726" spans="1:2">
      <c r="A726" s="67"/>
      <c r="B726" s="67"/>
    </row>
    <row r="727" spans="1:2">
      <c r="A727" s="67"/>
      <c r="B727" s="67"/>
    </row>
    <row r="728" spans="1:2">
      <c r="A728" s="67"/>
      <c r="B728" s="67"/>
    </row>
    <row r="729" spans="1:2">
      <c r="A729" s="67"/>
      <c r="B729" s="67"/>
    </row>
    <row r="730" spans="1:2">
      <c r="A730" s="67"/>
      <c r="B730" s="67"/>
    </row>
    <row r="731" spans="1:2">
      <c r="A731" s="67"/>
      <c r="B731" s="67"/>
    </row>
    <row r="732" spans="1:2">
      <c r="A732" s="67"/>
      <c r="B732" s="67"/>
    </row>
    <row r="733" spans="1:2">
      <c r="A733" s="67"/>
      <c r="B733" s="67"/>
    </row>
    <row r="734" spans="1:2">
      <c r="A734" s="67"/>
      <c r="B734" s="67"/>
    </row>
    <row r="735" spans="1:2">
      <c r="A735" s="67"/>
      <c r="B735" s="67"/>
    </row>
    <row r="736" spans="1:2">
      <c r="A736" s="67"/>
      <c r="B736" s="67"/>
    </row>
    <row r="737" spans="1:2">
      <c r="A737" s="67"/>
      <c r="B737" s="67"/>
    </row>
    <row r="738" spans="1:2">
      <c r="A738" s="67"/>
      <c r="B738" s="67"/>
    </row>
    <row r="739" spans="1:2">
      <c r="A739" s="67"/>
      <c r="B739" s="67"/>
    </row>
    <row r="740" spans="1:2">
      <c r="A740" s="67"/>
      <c r="B740" s="67"/>
    </row>
    <row r="741" spans="1:2">
      <c r="A741" s="67"/>
      <c r="B741" s="67"/>
    </row>
    <row r="742" spans="1:2">
      <c r="A742" s="67"/>
      <c r="B742" s="67"/>
    </row>
    <row r="743" spans="1:2">
      <c r="A743" s="67"/>
      <c r="B743" s="67"/>
    </row>
    <row r="744" spans="1:2">
      <c r="A744" s="67"/>
      <c r="B744" s="67"/>
    </row>
    <row r="745" spans="1:2">
      <c r="A745" s="67"/>
      <c r="B745" s="67"/>
    </row>
    <row r="746" spans="1:2">
      <c r="A746" s="67"/>
      <c r="B746" s="67"/>
    </row>
    <row r="747" spans="1:2">
      <c r="A747" s="67"/>
      <c r="B747" s="67"/>
    </row>
    <row r="748" spans="1:2">
      <c r="A748" s="67"/>
      <c r="B748" s="67"/>
    </row>
    <row r="749" spans="1:2">
      <c r="A749" s="67"/>
      <c r="B749" s="67"/>
    </row>
    <row r="750" spans="1:2">
      <c r="A750" s="67"/>
      <c r="B750" s="67"/>
    </row>
    <row r="751" spans="1:2">
      <c r="A751" s="67"/>
      <c r="B751" s="67"/>
    </row>
    <row r="752" spans="1:2">
      <c r="A752" s="67"/>
      <c r="B752" s="67"/>
    </row>
    <row r="753" spans="1:2">
      <c r="A753" s="67"/>
      <c r="B753" s="67"/>
    </row>
    <row r="754" spans="1:2">
      <c r="A754" s="67"/>
      <c r="B754" s="67"/>
    </row>
    <row r="755" spans="1:2">
      <c r="A755" s="67"/>
      <c r="B755" s="67"/>
    </row>
    <row r="756" spans="1:2">
      <c r="A756" s="67"/>
      <c r="B756" s="67"/>
    </row>
    <row r="757" spans="1:2">
      <c r="A757" s="67"/>
      <c r="B757" s="67"/>
    </row>
    <row r="758" spans="1:2">
      <c r="A758" s="67"/>
      <c r="B758" s="67"/>
    </row>
    <row r="759" spans="1:2">
      <c r="A759" s="67"/>
      <c r="B759" s="67"/>
    </row>
    <row r="760" spans="1:2">
      <c r="A760" s="67"/>
      <c r="B760" s="67"/>
    </row>
    <row r="761" spans="1:2">
      <c r="A761" s="67"/>
      <c r="B761" s="67"/>
    </row>
    <row r="762" spans="1:2">
      <c r="A762" s="67"/>
      <c r="B762" s="67"/>
    </row>
    <row r="763" spans="1:2">
      <c r="A763" s="67"/>
      <c r="B763" s="67"/>
    </row>
    <row r="764" spans="1:2">
      <c r="A764" s="67"/>
      <c r="B764" s="67"/>
    </row>
    <row r="765" spans="1:2">
      <c r="A765" s="67"/>
      <c r="B765" s="67"/>
    </row>
    <row r="766" spans="1:2">
      <c r="A766" s="67"/>
      <c r="B766" s="67"/>
    </row>
    <row r="767" spans="1:2">
      <c r="A767" s="67"/>
      <c r="B767" s="67"/>
    </row>
    <row r="768" spans="1:2">
      <c r="A768" s="67"/>
      <c r="B768" s="67"/>
    </row>
    <row r="769" spans="1:2">
      <c r="A769" s="67"/>
      <c r="B769" s="67"/>
    </row>
    <row r="770" spans="1:2">
      <c r="A770" s="67"/>
      <c r="B770" s="67"/>
    </row>
    <row r="771" spans="1:2">
      <c r="A771" s="67"/>
      <c r="B771" s="67"/>
    </row>
    <row r="772" spans="1:2">
      <c r="A772" s="67"/>
      <c r="B772" s="67"/>
    </row>
    <row r="773" spans="1:2">
      <c r="A773" s="67"/>
      <c r="B773" s="67"/>
    </row>
    <row r="774" spans="1:2">
      <c r="A774" s="67"/>
      <c r="B774" s="67"/>
    </row>
    <row r="775" spans="1:2">
      <c r="A775" s="67"/>
      <c r="B775" s="67"/>
    </row>
    <row r="776" spans="1:2">
      <c r="A776" s="67"/>
      <c r="B776" s="67"/>
    </row>
    <row r="777" spans="1:2">
      <c r="A777" s="67"/>
      <c r="B777" s="67"/>
    </row>
    <row r="778" spans="1:2">
      <c r="A778" s="67"/>
      <c r="B778" s="67"/>
    </row>
    <row r="779" spans="1:2">
      <c r="A779" s="67"/>
      <c r="B779" s="67"/>
    </row>
    <row r="780" spans="1:2">
      <c r="A780" s="67"/>
      <c r="B780" s="67"/>
    </row>
    <row r="781" spans="1:2">
      <c r="A781" s="67"/>
      <c r="B781" s="67"/>
    </row>
    <row r="782" spans="1:2">
      <c r="A782" s="67"/>
      <c r="B782" s="67"/>
    </row>
    <row r="783" spans="1:2">
      <c r="A783" s="67"/>
      <c r="B783" s="67"/>
    </row>
    <row r="784" spans="1:2">
      <c r="A784" s="67"/>
      <c r="B784" s="67"/>
    </row>
    <row r="785" spans="1:2">
      <c r="A785" s="67"/>
      <c r="B785" s="67"/>
    </row>
    <row r="786" spans="1:2">
      <c r="A786" s="67"/>
      <c r="B786" s="67"/>
    </row>
    <row r="787" spans="1:2">
      <c r="A787" s="67"/>
      <c r="B787" s="67"/>
    </row>
    <row r="788" spans="1:2">
      <c r="A788" s="67"/>
      <c r="B788" s="67"/>
    </row>
    <row r="789" spans="1:2">
      <c r="A789" s="67"/>
      <c r="B789" s="67"/>
    </row>
    <row r="790" spans="1:2">
      <c r="A790" s="67"/>
      <c r="B790" s="67"/>
    </row>
    <row r="791" spans="1:2">
      <c r="A791" s="67"/>
      <c r="B791" s="67"/>
    </row>
    <row r="792" spans="1:2">
      <c r="A792" s="67"/>
      <c r="B792" s="67"/>
    </row>
    <row r="793" spans="1:2">
      <c r="A793" s="67"/>
      <c r="B793" s="67"/>
    </row>
    <row r="794" spans="1:2">
      <c r="A794" s="67"/>
      <c r="B794" s="67"/>
    </row>
    <row r="795" spans="1:2">
      <c r="A795" s="67"/>
      <c r="B795" s="67"/>
    </row>
    <row r="796" spans="1:2">
      <c r="A796" s="67"/>
      <c r="B796" s="67"/>
    </row>
    <row r="797" spans="1:2">
      <c r="A797" s="67"/>
      <c r="B797" s="67"/>
    </row>
    <row r="798" spans="1:2">
      <c r="A798" s="67"/>
      <c r="B798" s="67"/>
    </row>
    <row r="799" spans="1:2">
      <c r="A799" s="67"/>
      <c r="B799" s="67"/>
    </row>
    <row r="800" spans="1:2">
      <c r="A800" s="67"/>
      <c r="B800" s="67"/>
    </row>
    <row r="801" spans="1:2">
      <c r="A801" s="67"/>
      <c r="B801" s="67"/>
    </row>
    <row r="802" spans="1:2">
      <c r="A802" s="67"/>
      <c r="B802" s="67"/>
    </row>
    <row r="803" spans="1:2">
      <c r="A803" s="67"/>
      <c r="B803" s="67"/>
    </row>
    <row r="804" spans="1:2">
      <c r="A804" s="67"/>
      <c r="B804" s="67"/>
    </row>
    <row r="805" spans="1:2">
      <c r="A805" s="67"/>
      <c r="B805" s="67"/>
    </row>
    <row r="806" spans="1:2">
      <c r="A806" s="67"/>
      <c r="B806" s="67"/>
    </row>
    <row r="807" spans="1:2">
      <c r="A807" s="67"/>
      <c r="B807" s="67"/>
    </row>
    <row r="808" spans="1:2">
      <c r="A808" s="67"/>
      <c r="B808" s="67"/>
    </row>
    <row r="809" spans="1:2">
      <c r="A809" s="67"/>
      <c r="B809" s="67"/>
    </row>
    <row r="810" spans="1:2">
      <c r="A810" s="67"/>
      <c r="B810" s="67"/>
    </row>
    <row r="811" spans="1:2">
      <c r="A811" s="67"/>
      <c r="B811" s="67"/>
    </row>
    <row r="812" spans="1:2">
      <c r="A812" s="67"/>
      <c r="B812" s="67"/>
    </row>
    <row r="813" spans="1:2">
      <c r="A813" s="67"/>
      <c r="B813" s="67"/>
    </row>
    <row r="814" spans="1:2">
      <c r="A814" s="67"/>
      <c r="B814" s="67"/>
    </row>
    <row r="815" spans="1:2">
      <c r="A815" s="67"/>
      <c r="B815" s="67"/>
    </row>
    <row r="816" spans="1:2">
      <c r="A816" s="67"/>
      <c r="B816" s="67"/>
    </row>
    <row r="817" spans="1:2">
      <c r="A817" s="67"/>
      <c r="B817" s="67"/>
    </row>
    <row r="818" spans="1:2">
      <c r="A818" s="67"/>
      <c r="B818" s="67"/>
    </row>
    <row r="819" spans="1:2">
      <c r="A819" s="67"/>
      <c r="B819" s="67"/>
    </row>
    <row r="820" spans="1:2">
      <c r="A820" s="67"/>
      <c r="B820" s="67"/>
    </row>
    <row r="821" spans="1:2">
      <c r="A821" s="67"/>
      <c r="B821" s="67"/>
    </row>
    <row r="822" spans="1:2">
      <c r="A822" s="67"/>
      <c r="B822" s="67"/>
    </row>
    <row r="823" spans="1:2">
      <c r="A823" s="67"/>
      <c r="B823" s="67"/>
    </row>
    <row r="824" spans="1:2">
      <c r="A824" s="67"/>
      <c r="B824" s="67"/>
    </row>
    <row r="825" spans="1:2">
      <c r="A825" s="67"/>
      <c r="B825" s="67"/>
    </row>
    <row r="826" spans="1:2">
      <c r="A826" s="67"/>
      <c r="B826" s="67"/>
    </row>
    <row r="827" spans="1:2">
      <c r="A827" s="67"/>
      <c r="B827" s="67"/>
    </row>
    <row r="828" spans="1:2">
      <c r="A828" s="67"/>
      <c r="B828" s="67"/>
    </row>
    <row r="829" spans="1:2">
      <c r="A829" s="67"/>
      <c r="B829" s="67"/>
    </row>
    <row r="830" spans="1:2">
      <c r="A830" s="67"/>
      <c r="B830" s="67"/>
    </row>
    <row r="831" spans="1:2">
      <c r="A831" s="67"/>
      <c r="B831" s="67"/>
    </row>
    <row r="832" spans="1:2">
      <c r="A832" s="67"/>
      <c r="B832" s="67"/>
    </row>
    <row r="833" spans="1:2">
      <c r="A833" s="67"/>
      <c r="B833" s="67"/>
    </row>
    <row r="834" spans="1:2">
      <c r="A834" s="67"/>
      <c r="B834" s="67"/>
    </row>
    <row r="835" spans="1:2">
      <c r="A835" s="67"/>
      <c r="B835" s="67"/>
    </row>
    <row r="836" spans="1:2">
      <c r="A836" s="67"/>
      <c r="B836" s="67"/>
    </row>
    <row r="837" spans="1:2">
      <c r="A837" s="67"/>
      <c r="B837" s="67"/>
    </row>
    <row r="838" spans="1:2">
      <c r="A838" s="67"/>
      <c r="B838" s="67"/>
    </row>
    <row r="839" spans="1:2">
      <c r="A839" s="67"/>
      <c r="B839" s="67"/>
    </row>
    <row r="840" spans="1:2">
      <c r="A840" s="67"/>
      <c r="B840" s="67"/>
    </row>
    <row r="841" spans="1:2">
      <c r="A841" s="67"/>
      <c r="B841" s="67"/>
    </row>
    <row r="842" spans="1:2">
      <c r="A842" s="67"/>
      <c r="B842" s="67"/>
    </row>
    <row r="843" spans="1:2">
      <c r="A843" s="67"/>
      <c r="B843" s="67"/>
    </row>
    <row r="844" spans="1:2">
      <c r="A844" s="67"/>
      <c r="B844" s="67"/>
    </row>
    <row r="845" spans="1:2">
      <c r="A845" s="67"/>
      <c r="B845" s="67"/>
    </row>
    <row r="846" spans="1:2">
      <c r="A846" s="67"/>
      <c r="B846" s="67"/>
    </row>
    <row r="847" spans="1:2">
      <c r="A847" s="67"/>
      <c r="B847" s="67"/>
    </row>
    <row r="848" spans="1:2">
      <c r="A848" s="67"/>
      <c r="B848" s="67"/>
    </row>
    <row r="849" spans="1:2">
      <c r="A849" s="67"/>
      <c r="B849" s="67"/>
    </row>
    <row r="850" spans="1:2">
      <c r="A850" s="67"/>
      <c r="B850" s="67"/>
    </row>
    <row r="851" spans="1:2">
      <c r="A851" s="67"/>
      <c r="B851" s="67"/>
    </row>
    <row r="852" spans="1:2">
      <c r="A852" s="67"/>
      <c r="B852" s="67"/>
    </row>
    <row r="853" spans="1:2">
      <c r="A853" s="67"/>
      <c r="B853" s="67"/>
    </row>
    <row r="854" spans="1:2">
      <c r="A854" s="67"/>
      <c r="B854" s="67"/>
    </row>
    <row r="855" spans="1:2">
      <c r="A855" s="67"/>
      <c r="B855" s="67"/>
    </row>
    <row r="856" spans="1:2">
      <c r="A856" s="67"/>
      <c r="B856" s="67"/>
    </row>
    <row r="857" spans="1:2">
      <c r="A857" s="67"/>
      <c r="B857" s="67"/>
    </row>
    <row r="858" spans="1:2">
      <c r="A858" s="67"/>
      <c r="B858" s="67"/>
    </row>
    <row r="859" spans="1:2">
      <c r="A859" s="67"/>
      <c r="B859" s="67"/>
    </row>
    <row r="860" spans="1:2">
      <c r="A860" s="67"/>
      <c r="B860" s="67"/>
    </row>
    <row r="861" spans="1:2">
      <c r="A861" s="67"/>
      <c r="B861" s="67"/>
    </row>
    <row r="862" spans="1:2">
      <c r="A862" s="67"/>
      <c r="B862" s="67"/>
    </row>
    <row r="863" spans="1:2">
      <c r="A863" s="67"/>
      <c r="B863" s="67"/>
    </row>
    <row r="864" spans="1:2">
      <c r="A864" s="67"/>
      <c r="B864" s="67"/>
    </row>
    <row r="865" spans="1:2">
      <c r="A865" s="67"/>
      <c r="B865" s="67"/>
    </row>
    <row r="866" spans="1:2">
      <c r="A866" s="67"/>
      <c r="B866" s="67"/>
    </row>
    <row r="867" spans="1:2">
      <c r="A867" s="67"/>
      <c r="B867" s="67"/>
    </row>
    <row r="868" spans="1:2">
      <c r="A868" s="67"/>
      <c r="B868" s="67"/>
    </row>
    <row r="869" spans="1:2">
      <c r="A869" s="67"/>
      <c r="B869" s="67"/>
    </row>
    <row r="870" spans="1:2">
      <c r="A870" s="67"/>
      <c r="B870" s="67"/>
    </row>
    <row r="871" spans="1:2">
      <c r="A871" s="67"/>
      <c r="B871" s="67"/>
    </row>
    <row r="872" spans="1:2">
      <c r="A872" s="67"/>
      <c r="B872" s="67"/>
    </row>
    <row r="873" spans="1:2">
      <c r="A873" s="67"/>
      <c r="B873" s="67"/>
    </row>
    <row r="874" spans="1:2">
      <c r="A874" s="67"/>
      <c r="B874" s="67"/>
    </row>
    <row r="875" spans="1:2">
      <c r="A875" s="67"/>
      <c r="B875" s="67"/>
    </row>
    <row r="876" spans="1:2">
      <c r="A876" s="67"/>
      <c r="B876" s="67"/>
    </row>
    <row r="877" spans="1:2">
      <c r="A877" s="67"/>
      <c r="B877" s="67"/>
    </row>
    <row r="878" spans="1:2">
      <c r="A878" s="67"/>
      <c r="B878" s="67"/>
    </row>
    <row r="879" spans="1:2">
      <c r="A879" s="67"/>
      <c r="B879" s="67"/>
    </row>
    <row r="880" spans="1:2">
      <c r="A880" s="67"/>
      <c r="B880" s="67"/>
    </row>
    <row r="881" spans="1:2">
      <c r="A881" s="67"/>
      <c r="B881" s="67"/>
    </row>
    <row r="882" spans="1:2">
      <c r="A882" s="67"/>
      <c r="B882" s="67"/>
    </row>
    <row r="883" spans="1:2">
      <c r="A883" s="67"/>
      <c r="B883" s="67"/>
    </row>
    <row r="884" spans="1:2">
      <c r="A884" s="67"/>
      <c r="B884" s="67"/>
    </row>
    <row r="885" spans="1:2">
      <c r="A885" s="67"/>
      <c r="B885" s="67"/>
    </row>
    <row r="886" spans="1:2">
      <c r="A886" s="67"/>
      <c r="B886" s="67"/>
    </row>
    <row r="887" spans="1:2">
      <c r="A887" s="67"/>
      <c r="B887" s="67"/>
    </row>
    <row r="888" spans="1:2">
      <c r="A888" s="67"/>
      <c r="B888" s="67"/>
    </row>
    <row r="889" spans="1:2">
      <c r="A889" s="67"/>
      <c r="B889" s="67"/>
    </row>
    <row r="890" spans="1:2">
      <c r="A890" s="67"/>
      <c r="B890" s="67"/>
    </row>
    <row r="891" spans="1:2">
      <c r="A891" s="67"/>
      <c r="B891" s="67"/>
    </row>
    <row r="892" spans="1:2">
      <c r="A892" s="67"/>
      <c r="B892" s="67"/>
    </row>
    <row r="893" spans="1:2">
      <c r="A893" s="67"/>
      <c r="B893" s="67"/>
    </row>
    <row r="894" spans="1:2">
      <c r="A894" s="67"/>
      <c r="B894" s="67"/>
    </row>
    <row r="895" spans="1:2">
      <c r="A895" s="67"/>
      <c r="B895" s="67"/>
    </row>
    <row r="896" spans="1:2">
      <c r="A896" s="67"/>
      <c r="B896" s="67"/>
    </row>
    <row r="897" spans="1:2">
      <c r="A897" s="67"/>
      <c r="B897" s="67"/>
    </row>
    <row r="898" spans="1:2">
      <c r="A898" s="67"/>
      <c r="B898" s="67"/>
    </row>
    <row r="899" spans="1:2">
      <c r="A899" s="67"/>
      <c r="B899" s="67"/>
    </row>
    <row r="900" spans="1:2">
      <c r="A900" s="67"/>
      <c r="B900" s="67"/>
    </row>
    <row r="901" spans="1:2">
      <c r="A901" s="67"/>
      <c r="B901" s="67"/>
    </row>
    <row r="902" spans="1:2">
      <c r="A902" s="67"/>
      <c r="B902" s="67"/>
    </row>
    <row r="903" spans="1:2">
      <c r="A903" s="67"/>
      <c r="B903" s="67"/>
    </row>
    <row r="904" spans="1:2">
      <c r="A904" s="67"/>
      <c r="B904" s="67"/>
    </row>
    <row r="905" spans="1:2">
      <c r="A905" s="67"/>
      <c r="B905" s="67"/>
    </row>
    <row r="906" spans="1:2">
      <c r="A906" s="67"/>
      <c r="B906" s="67"/>
    </row>
    <row r="907" spans="1:2">
      <c r="A907" s="67"/>
      <c r="B907" s="67"/>
    </row>
    <row r="908" spans="1:2">
      <c r="A908" s="67"/>
      <c r="B908" s="67"/>
    </row>
    <row r="909" spans="1:2">
      <c r="A909" s="67"/>
      <c r="B909" s="67"/>
    </row>
    <row r="910" spans="1:2">
      <c r="A910" s="67"/>
      <c r="B910" s="67"/>
    </row>
    <row r="911" spans="1:2">
      <c r="A911" s="67"/>
      <c r="B911" s="67"/>
    </row>
    <row r="912" spans="1:2">
      <c r="A912" s="67"/>
      <c r="B912" s="67"/>
    </row>
    <row r="913" spans="1:2">
      <c r="A913" s="67"/>
      <c r="B913" s="67"/>
    </row>
    <row r="914" spans="1:2">
      <c r="A914" s="67"/>
      <c r="B914" s="67"/>
    </row>
    <row r="915" spans="1:2">
      <c r="A915" s="67"/>
      <c r="B915" s="67"/>
    </row>
    <row r="916" spans="1:2">
      <c r="A916" s="67"/>
      <c r="B916" s="67"/>
    </row>
    <row r="917" spans="1:2">
      <c r="A917" s="67"/>
      <c r="B917" s="67"/>
    </row>
    <row r="918" spans="1:2">
      <c r="A918" s="67"/>
      <c r="B918" s="67"/>
    </row>
    <row r="919" spans="1:2">
      <c r="A919" s="67"/>
      <c r="B919" s="67"/>
    </row>
    <row r="920" spans="1:2">
      <c r="A920" s="67"/>
      <c r="B920" s="67"/>
    </row>
    <row r="921" spans="1:2">
      <c r="A921" s="67"/>
      <c r="B921" s="67"/>
    </row>
    <row r="922" spans="1:2">
      <c r="A922" s="67"/>
      <c r="B922" s="67"/>
    </row>
    <row r="923" spans="1:2">
      <c r="A923" s="67"/>
      <c r="B923" s="67"/>
    </row>
    <row r="924" spans="1:2">
      <c r="A924" s="67"/>
      <c r="B924" s="67"/>
    </row>
    <row r="925" spans="1:2">
      <c r="A925" s="67"/>
      <c r="B925" s="67"/>
    </row>
    <row r="926" spans="1:2">
      <c r="A926" s="67"/>
      <c r="B926" s="67"/>
    </row>
    <row r="927" spans="1:2">
      <c r="A927" s="67"/>
      <c r="B927" s="67"/>
    </row>
    <row r="928" spans="1:2">
      <c r="A928" s="67"/>
      <c r="B928" s="67"/>
    </row>
    <row r="929" spans="1:2">
      <c r="A929" s="67"/>
      <c r="B929" s="67"/>
    </row>
    <row r="930" spans="1:2">
      <c r="A930" s="67"/>
      <c r="B930" s="67"/>
    </row>
    <row r="931" spans="1:2">
      <c r="A931" s="67"/>
      <c r="B931" s="67"/>
    </row>
    <row r="932" spans="1:2">
      <c r="A932" s="67"/>
      <c r="B932" s="67"/>
    </row>
    <row r="933" spans="1:2">
      <c r="A933" s="67"/>
      <c r="B933" s="67"/>
    </row>
    <row r="934" spans="1:2">
      <c r="A934" s="67"/>
      <c r="B934" s="67"/>
    </row>
    <row r="935" spans="1:2">
      <c r="A935" s="67"/>
      <c r="B935" s="67"/>
    </row>
    <row r="936" spans="1:2">
      <c r="A936" s="67"/>
      <c r="B936" s="67"/>
    </row>
    <row r="937" spans="1:2">
      <c r="A937" s="67"/>
      <c r="B937" s="67"/>
    </row>
    <row r="938" spans="1:2">
      <c r="A938" s="67"/>
      <c r="B938" s="67"/>
    </row>
    <row r="939" spans="1:2">
      <c r="A939" s="67"/>
      <c r="B939" s="67"/>
    </row>
    <row r="940" spans="1:2">
      <c r="A940" s="67"/>
      <c r="B940" s="67"/>
    </row>
    <row r="941" spans="1:2">
      <c r="A941" s="67"/>
      <c r="B941" s="67"/>
    </row>
    <row r="942" spans="1:2">
      <c r="A942" s="67"/>
      <c r="B942" s="67"/>
    </row>
    <row r="943" spans="1:2">
      <c r="A943" s="67"/>
      <c r="B943" s="67"/>
    </row>
    <row r="944" spans="1:2">
      <c r="A944" s="67"/>
      <c r="B944" s="67"/>
    </row>
    <row r="945" spans="1:2">
      <c r="A945" s="67"/>
      <c r="B945" s="67"/>
    </row>
    <row r="946" spans="1:2">
      <c r="A946" s="67"/>
      <c r="B946" s="67"/>
    </row>
    <row r="947" spans="1:2">
      <c r="A947" s="67"/>
      <c r="B947" s="67"/>
    </row>
    <row r="948" spans="1:2">
      <c r="A948" s="67"/>
      <c r="B948" s="67"/>
    </row>
    <row r="949" spans="1:2">
      <c r="A949" s="67"/>
      <c r="B949" s="67"/>
    </row>
    <row r="950" spans="1:2">
      <c r="A950" s="67"/>
      <c r="B950" s="67"/>
    </row>
    <row r="951" spans="1:2">
      <c r="A951" s="67"/>
      <c r="B951" s="67"/>
    </row>
    <row r="952" spans="1:2">
      <c r="A952" s="67"/>
      <c r="B952" s="67"/>
    </row>
    <row r="953" spans="1:2">
      <c r="A953" s="67"/>
      <c r="B953" s="67"/>
    </row>
    <row r="954" spans="1:2">
      <c r="A954" s="67"/>
      <c r="B954" s="67"/>
    </row>
    <row r="955" spans="1:2">
      <c r="A955" s="67"/>
      <c r="B955" s="67"/>
    </row>
    <row r="956" spans="1:2">
      <c r="A956" s="67"/>
      <c r="B956" s="67"/>
    </row>
    <row r="957" spans="1:2">
      <c r="A957" s="67"/>
      <c r="B957" s="67"/>
    </row>
    <row r="958" spans="1:2">
      <c r="A958" s="67"/>
      <c r="B958" s="67"/>
    </row>
    <row r="959" spans="1:2">
      <c r="A959" s="67"/>
      <c r="B959" s="67"/>
    </row>
    <row r="960" spans="1:2">
      <c r="A960" s="67"/>
      <c r="B960" s="67"/>
    </row>
    <row r="961" spans="1:2">
      <c r="A961" s="67"/>
      <c r="B961" s="67"/>
    </row>
    <row r="962" spans="1:2">
      <c r="A962" s="67"/>
      <c r="B962" s="67"/>
    </row>
    <row r="963" spans="1:2">
      <c r="A963" s="67"/>
      <c r="B963" s="67"/>
    </row>
    <row r="964" spans="1:2">
      <c r="A964" s="67"/>
      <c r="B964" s="67"/>
    </row>
    <row r="965" spans="1:2">
      <c r="A965" s="67"/>
      <c r="B965" s="67"/>
    </row>
    <row r="966" spans="1:2">
      <c r="A966" s="67"/>
      <c r="B966" s="67"/>
    </row>
    <row r="967" spans="1:2">
      <c r="A967" s="67"/>
      <c r="B967" s="67"/>
    </row>
    <row r="968" spans="1:2">
      <c r="A968" s="67"/>
      <c r="B968" s="67"/>
    </row>
    <row r="969" spans="1:2">
      <c r="A969" s="67"/>
      <c r="B969" s="67"/>
    </row>
    <row r="970" spans="1:2">
      <c r="A970" s="67"/>
      <c r="B970" s="67"/>
    </row>
    <row r="971" spans="1:2">
      <c r="A971" s="67"/>
      <c r="B971" s="67"/>
    </row>
    <row r="972" spans="1:2">
      <c r="A972" s="67"/>
      <c r="B972" s="67"/>
    </row>
    <row r="973" spans="1:2">
      <c r="A973" s="67"/>
      <c r="B973" s="67"/>
    </row>
    <row r="974" spans="1:2">
      <c r="A974" s="67"/>
      <c r="B974" s="67"/>
    </row>
    <row r="975" spans="1:2">
      <c r="A975" s="67"/>
      <c r="B975" s="67"/>
    </row>
    <row r="976" spans="1:2">
      <c r="A976" s="67"/>
      <c r="B976" s="67"/>
    </row>
    <row r="977" spans="1:2">
      <c r="A977" s="67"/>
      <c r="B977" s="67"/>
    </row>
    <row r="978" spans="1:2">
      <c r="A978" s="67"/>
      <c r="B978" s="67"/>
    </row>
    <row r="979" spans="1:2">
      <c r="A979" s="67"/>
      <c r="B979" s="67"/>
    </row>
    <row r="980" spans="1:2">
      <c r="A980" s="67"/>
      <c r="B980" s="67"/>
    </row>
    <row r="981" spans="1:2">
      <c r="A981" s="67"/>
      <c r="B981" s="67"/>
    </row>
    <row r="982" spans="1:2">
      <c r="A982" s="67"/>
      <c r="B982" s="67"/>
    </row>
    <row r="983" spans="1:2">
      <c r="A983" s="67"/>
      <c r="B983" s="67"/>
    </row>
    <row r="984" spans="1:2">
      <c r="A984" s="67"/>
      <c r="B984" s="67"/>
    </row>
    <row r="985" spans="1:2">
      <c r="A985" s="67"/>
      <c r="B985" s="67"/>
    </row>
    <row r="986" spans="1:2">
      <c r="A986" s="67"/>
      <c r="B986" s="67"/>
    </row>
    <row r="987" spans="1:2">
      <c r="A987" s="67"/>
      <c r="B987" s="67"/>
    </row>
    <row r="988" spans="1:2">
      <c r="A988" s="67"/>
      <c r="B988" s="67"/>
    </row>
    <row r="989" spans="1:2">
      <c r="A989" s="67"/>
      <c r="B989" s="67"/>
    </row>
    <row r="990" spans="1:2">
      <c r="A990" s="67"/>
      <c r="B990" s="67"/>
    </row>
    <row r="991" spans="1:2">
      <c r="A991" s="67"/>
      <c r="B991" s="67"/>
    </row>
    <row r="992" spans="1:2">
      <c r="A992" s="67"/>
      <c r="B992" s="67"/>
    </row>
    <row r="993" spans="1:2">
      <c r="A993" s="67"/>
      <c r="B993" s="67"/>
    </row>
    <row r="994" spans="1:2">
      <c r="A994" s="67"/>
      <c r="B994" s="67"/>
    </row>
    <row r="995" spans="1:2">
      <c r="A995" s="67"/>
      <c r="B995" s="67"/>
    </row>
    <row r="996" spans="1:2">
      <c r="A996" s="67"/>
      <c r="B996" s="67"/>
    </row>
    <row r="997" spans="1:2">
      <c r="A997" s="67"/>
      <c r="B997" s="67"/>
    </row>
    <row r="998" spans="1:2">
      <c r="A998" s="67"/>
      <c r="B998" s="67"/>
    </row>
    <row r="999" spans="1:2">
      <c r="A999" s="67"/>
      <c r="B999" s="67"/>
    </row>
    <row r="1000" spans="1:2">
      <c r="A1000" s="67"/>
      <c r="B1000" s="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35"/>
  <sheetViews>
    <sheetView showGridLines="0" workbookViewId="0"/>
  </sheetViews>
  <sheetFormatPr defaultColWidth="12.5703125" defaultRowHeight="15.75" customHeight="1"/>
  <cols>
    <col min="1" max="1" width="4.5703125" customWidth="1"/>
    <col min="2" max="2" width="16.42578125" customWidth="1"/>
    <col min="3" max="16" width="4.28515625" customWidth="1"/>
    <col min="17" max="17" width="5.5703125" customWidth="1"/>
  </cols>
  <sheetData>
    <row r="1" spans="1:17" ht="24.75" customHeight="1">
      <c r="A1" s="110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13.5">
      <c r="A2" s="111" t="s">
        <v>534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6"/>
    </row>
    <row r="3" spans="1:17" ht="12.75">
      <c r="A3" s="112" t="str">
        <f>'Призеры 6'!A4</f>
        <v>17-19.01.2025 г.                                                                                        г.Бийск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4"/>
    </row>
    <row r="4" spans="1:17" ht="15">
      <c r="A4" s="115" t="s">
        <v>535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ht="12.75">
      <c r="A5" s="116" t="s">
        <v>536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8"/>
    </row>
    <row r="6" spans="1:17" ht="25.5">
      <c r="A6" s="74"/>
      <c r="B6" s="74"/>
      <c r="C6" s="74">
        <v>50</v>
      </c>
      <c r="D6" s="74">
        <v>53</v>
      </c>
      <c r="E6" s="74">
        <v>54</v>
      </c>
      <c r="F6" s="74">
        <v>58</v>
      </c>
      <c r="G6" s="74">
        <v>59</v>
      </c>
      <c r="H6" s="74">
        <v>64</v>
      </c>
      <c r="I6" s="74">
        <v>65</v>
      </c>
      <c r="J6" s="74">
        <v>71</v>
      </c>
      <c r="K6" s="74">
        <v>79</v>
      </c>
      <c r="L6" s="74">
        <v>80</v>
      </c>
      <c r="M6" s="74">
        <v>88</v>
      </c>
      <c r="N6" s="74">
        <v>98</v>
      </c>
      <c r="O6" s="74" t="s">
        <v>104</v>
      </c>
      <c r="P6" s="74" t="s">
        <v>511</v>
      </c>
      <c r="Q6" s="74" t="s">
        <v>515</v>
      </c>
    </row>
    <row r="7" spans="1:17" ht="12.75">
      <c r="A7" s="75">
        <v>1</v>
      </c>
      <c r="B7" s="76" t="s">
        <v>20</v>
      </c>
      <c r="C7" s="76">
        <v>1</v>
      </c>
      <c r="D7" s="76"/>
      <c r="E7" s="76"/>
      <c r="F7" s="76">
        <v>2</v>
      </c>
      <c r="G7" s="76">
        <v>1</v>
      </c>
      <c r="H7" s="76">
        <v>4</v>
      </c>
      <c r="I7" s="76">
        <v>1</v>
      </c>
      <c r="J7" s="76">
        <v>5</v>
      </c>
      <c r="K7" s="76">
        <v>1</v>
      </c>
      <c r="L7" s="76"/>
      <c r="M7" s="76">
        <v>2</v>
      </c>
      <c r="N7" s="76">
        <v>1</v>
      </c>
      <c r="O7" s="76"/>
      <c r="P7" s="76"/>
      <c r="Q7" s="76">
        <v>18</v>
      </c>
    </row>
    <row r="8" spans="1:17" ht="12.75">
      <c r="A8" s="77">
        <v>2</v>
      </c>
      <c r="B8" s="78" t="s">
        <v>537</v>
      </c>
      <c r="C8" s="78"/>
      <c r="D8" s="78"/>
      <c r="E8" s="78"/>
      <c r="F8" s="78"/>
      <c r="G8" s="78"/>
      <c r="H8" s="78"/>
      <c r="I8" s="78"/>
      <c r="J8" s="78">
        <v>1</v>
      </c>
      <c r="K8" s="78"/>
      <c r="L8" s="78"/>
      <c r="M8" s="78">
        <v>1</v>
      </c>
      <c r="N8" s="78">
        <v>1</v>
      </c>
      <c r="O8" s="78"/>
      <c r="P8" s="78"/>
      <c r="Q8" s="79">
        <v>3</v>
      </c>
    </row>
    <row r="9" spans="1:17" ht="12.75">
      <c r="A9" s="77">
        <v>3</v>
      </c>
      <c r="B9" s="80" t="s">
        <v>538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>
        <v>1</v>
      </c>
      <c r="N9" s="80"/>
      <c r="O9" s="80"/>
      <c r="P9" s="80"/>
      <c r="Q9" s="79">
        <v>1</v>
      </c>
    </row>
    <row r="10" spans="1:17" ht="12.75">
      <c r="A10" s="77">
        <v>4</v>
      </c>
      <c r="B10" s="78" t="s">
        <v>241</v>
      </c>
      <c r="C10" s="78"/>
      <c r="D10" s="78"/>
      <c r="E10" s="78"/>
      <c r="F10" s="78"/>
      <c r="G10" s="78"/>
      <c r="H10" s="78">
        <v>1</v>
      </c>
      <c r="I10" s="78"/>
      <c r="J10" s="78"/>
      <c r="K10" s="78"/>
      <c r="L10" s="78"/>
      <c r="M10" s="78"/>
      <c r="N10" s="78"/>
      <c r="O10" s="78"/>
      <c r="P10" s="78"/>
      <c r="Q10" s="79">
        <v>1</v>
      </c>
    </row>
    <row r="11" spans="1:17" ht="12.75">
      <c r="A11" s="77">
        <v>5</v>
      </c>
      <c r="B11" s="80" t="s">
        <v>539</v>
      </c>
      <c r="C11" s="80"/>
      <c r="D11" s="80"/>
      <c r="E11" s="80"/>
      <c r="F11" s="80"/>
      <c r="G11" s="80"/>
      <c r="H11" s="80"/>
      <c r="I11" s="80"/>
      <c r="J11" s="80"/>
      <c r="K11" s="80">
        <v>1</v>
      </c>
      <c r="L11" s="80"/>
      <c r="M11" s="80">
        <v>1</v>
      </c>
      <c r="N11" s="80"/>
      <c r="O11" s="80"/>
      <c r="P11" s="80"/>
      <c r="Q11" s="79">
        <v>2</v>
      </c>
    </row>
    <row r="12" spans="1:17" ht="12.75">
      <c r="A12" s="77">
        <v>6</v>
      </c>
      <c r="B12" s="78" t="s">
        <v>176</v>
      </c>
      <c r="C12" s="78"/>
      <c r="D12" s="78">
        <v>1</v>
      </c>
      <c r="E12" s="78"/>
      <c r="F12" s="78">
        <v>1</v>
      </c>
      <c r="G12" s="78"/>
      <c r="H12" s="78"/>
      <c r="I12" s="78"/>
      <c r="J12" s="78">
        <v>2</v>
      </c>
      <c r="K12" s="78">
        <v>1</v>
      </c>
      <c r="L12" s="78"/>
      <c r="M12" s="78"/>
      <c r="N12" s="78">
        <v>1</v>
      </c>
      <c r="O12" s="78"/>
      <c r="P12" s="78"/>
      <c r="Q12" s="79">
        <v>6</v>
      </c>
    </row>
    <row r="13" spans="1:17" ht="12.75">
      <c r="A13" s="77">
        <v>7</v>
      </c>
      <c r="B13" s="80" t="s">
        <v>327</v>
      </c>
      <c r="C13" s="80"/>
      <c r="D13" s="80"/>
      <c r="E13" s="80"/>
      <c r="F13" s="80">
        <v>1</v>
      </c>
      <c r="G13" s="80"/>
      <c r="H13" s="80">
        <v>1</v>
      </c>
      <c r="I13" s="80"/>
      <c r="J13" s="80">
        <v>1</v>
      </c>
      <c r="K13" s="80"/>
      <c r="L13" s="80"/>
      <c r="M13" s="80"/>
      <c r="N13" s="80"/>
      <c r="O13" s="80"/>
      <c r="P13" s="80"/>
      <c r="Q13" s="79">
        <v>3</v>
      </c>
    </row>
    <row r="14" spans="1:17" ht="12.75">
      <c r="A14" s="77">
        <v>8</v>
      </c>
      <c r="B14" s="78" t="s">
        <v>372</v>
      </c>
      <c r="C14" s="78"/>
      <c r="D14" s="78">
        <v>1</v>
      </c>
      <c r="E14" s="78"/>
      <c r="F14" s="78">
        <v>1</v>
      </c>
      <c r="G14" s="78"/>
      <c r="H14" s="78"/>
      <c r="I14" s="78"/>
      <c r="J14" s="78">
        <v>3</v>
      </c>
      <c r="K14" s="78">
        <v>1</v>
      </c>
      <c r="L14" s="78"/>
      <c r="M14" s="78">
        <v>1</v>
      </c>
      <c r="N14" s="78"/>
      <c r="O14" s="78"/>
      <c r="P14" s="78"/>
      <c r="Q14" s="79">
        <v>7</v>
      </c>
    </row>
    <row r="15" spans="1:17" ht="12.75">
      <c r="A15" s="77">
        <v>9</v>
      </c>
      <c r="B15" s="80" t="s">
        <v>47</v>
      </c>
      <c r="C15" s="80"/>
      <c r="D15" s="80"/>
      <c r="E15" s="80">
        <v>1</v>
      </c>
      <c r="F15" s="80">
        <v>2</v>
      </c>
      <c r="G15" s="80"/>
      <c r="H15" s="80">
        <v>7</v>
      </c>
      <c r="I15" s="80"/>
      <c r="J15" s="80">
        <v>1</v>
      </c>
      <c r="K15" s="80">
        <v>4</v>
      </c>
      <c r="L15" s="80"/>
      <c r="M15" s="80">
        <v>5</v>
      </c>
      <c r="N15" s="80">
        <v>1</v>
      </c>
      <c r="O15" s="80"/>
      <c r="P15" s="80">
        <v>2</v>
      </c>
      <c r="Q15" s="79">
        <v>23</v>
      </c>
    </row>
    <row r="16" spans="1:17" ht="12.75">
      <c r="A16" s="77">
        <v>10</v>
      </c>
      <c r="B16" s="78" t="s">
        <v>26</v>
      </c>
      <c r="C16" s="78">
        <v>1</v>
      </c>
      <c r="D16" s="78">
        <v>3</v>
      </c>
      <c r="E16" s="78">
        <v>2</v>
      </c>
      <c r="F16" s="78">
        <v>9</v>
      </c>
      <c r="G16" s="78">
        <v>3</v>
      </c>
      <c r="H16" s="78">
        <v>19</v>
      </c>
      <c r="I16" s="78">
        <v>2</v>
      </c>
      <c r="J16" s="78">
        <v>25</v>
      </c>
      <c r="K16" s="78">
        <v>21</v>
      </c>
      <c r="L16" s="78">
        <v>1</v>
      </c>
      <c r="M16" s="78">
        <v>9</v>
      </c>
      <c r="N16" s="78">
        <v>7</v>
      </c>
      <c r="O16" s="78">
        <v>1</v>
      </c>
      <c r="P16" s="78">
        <v>5</v>
      </c>
      <c r="Q16" s="79">
        <v>108</v>
      </c>
    </row>
    <row r="17" spans="1:17" ht="12.75">
      <c r="A17" s="77">
        <v>11</v>
      </c>
      <c r="B17" s="80" t="s">
        <v>498</v>
      </c>
      <c r="C17" s="80"/>
      <c r="D17" s="80"/>
      <c r="E17" s="80"/>
      <c r="F17" s="80">
        <v>1</v>
      </c>
      <c r="G17" s="80"/>
      <c r="H17" s="80"/>
      <c r="I17" s="80"/>
      <c r="J17" s="80">
        <v>2</v>
      </c>
      <c r="K17" s="80"/>
      <c r="L17" s="80"/>
      <c r="M17" s="80">
        <v>3</v>
      </c>
      <c r="N17" s="80">
        <v>2</v>
      </c>
      <c r="O17" s="80"/>
      <c r="P17" s="80"/>
      <c r="Q17" s="79">
        <v>8</v>
      </c>
    </row>
    <row r="18" spans="1:17" ht="12.75">
      <c r="A18" s="77">
        <v>12</v>
      </c>
      <c r="B18" s="78" t="s">
        <v>41</v>
      </c>
      <c r="C18" s="78"/>
      <c r="D18" s="78"/>
      <c r="E18" s="78">
        <v>1</v>
      </c>
      <c r="F18" s="78"/>
      <c r="G18" s="78">
        <v>1</v>
      </c>
      <c r="H18" s="78"/>
      <c r="I18" s="78"/>
      <c r="J18" s="78"/>
      <c r="K18" s="78"/>
      <c r="L18" s="78"/>
      <c r="M18" s="78"/>
      <c r="N18" s="78"/>
      <c r="O18" s="78"/>
      <c r="P18" s="78"/>
      <c r="Q18" s="79">
        <v>2</v>
      </c>
    </row>
    <row r="19" spans="1:17" ht="12.75">
      <c r="A19" s="77">
        <v>13</v>
      </c>
      <c r="B19" s="80" t="s">
        <v>62</v>
      </c>
      <c r="C19" s="80"/>
      <c r="D19" s="80">
        <v>3</v>
      </c>
      <c r="E19" s="80">
        <v>1</v>
      </c>
      <c r="F19" s="80">
        <v>7</v>
      </c>
      <c r="G19" s="80"/>
      <c r="H19" s="80">
        <v>8</v>
      </c>
      <c r="I19" s="80"/>
      <c r="J19" s="80">
        <v>4</v>
      </c>
      <c r="K19" s="80">
        <v>1</v>
      </c>
      <c r="L19" s="80"/>
      <c r="M19" s="80">
        <v>2</v>
      </c>
      <c r="N19" s="80"/>
      <c r="O19" s="80"/>
      <c r="P19" s="80"/>
      <c r="Q19" s="79">
        <v>26</v>
      </c>
    </row>
    <row r="20" spans="1:17" ht="12.75">
      <c r="A20" s="77">
        <v>14</v>
      </c>
      <c r="B20" s="78" t="s">
        <v>484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>
        <v>1</v>
      </c>
      <c r="N20" s="78"/>
      <c r="O20" s="78"/>
      <c r="P20" s="78"/>
      <c r="Q20" s="79">
        <v>1</v>
      </c>
    </row>
    <row r="21" spans="1:17" ht="12.75">
      <c r="A21" s="77">
        <v>15</v>
      </c>
      <c r="B21" s="80" t="s">
        <v>34</v>
      </c>
      <c r="C21" s="80"/>
      <c r="D21" s="80">
        <v>1</v>
      </c>
      <c r="E21" s="80">
        <v>1</v>
      </c>
      <c r="F21" s="80">
        <v>2</v>
      </c>
      <c r="G21" s="80"/>
      <c r="H21" s="80">
        <v>6</v>
      </c>
      <c r="I21" s="80"/>
      <c r="J21" s="80">
        <v>1</v>
      </c>
      <c r="K21" s="80">
        <v>2</v>
      </c>
      <c r="L21" s="80"/>
      <c r="M21" s="80"/>
      <c r="N21" s="80"/>
      <c r="O21" s="80"/>
      <c r="P21" s="80"/>
      <c r="Q21" s="79">
        <v>13</v>
      </c>
    </row>
    <row r="22" spans="1:17" ht="12.75">
      <c r="A22" s="77">
        <v>16</v>
      </c>
      <c r="B22" s="78" t="s">
        <v>194</v>
      </c>
      <c r="C22" s="78"/>
      <c r="D22" s="78"/>
      <c r="E22" s="78"/>
      <c r="F22" s="78"/>
      <c r="G22" s="78"/>
      <c r="H22" s="78">
        <v>2</v>
      </c>
      <c r="I22" s="78"/>
      <c r="J22" s="78">
        <v>3</v>
      </c>
      <c r="K22" s="78"/>
      <c r="L22" s="78"/>
      <c r="M22" s="78">
        <v>2</v>
      </c>
      <c r="N22" s="78"/>
      <c r="O22" s="78"/>
      <c r="P22" s="78"/>
      <c r="Q22" s="79">
        <v>7</v>
      </c>
    </row>
    <row r="23" spans="1:17" ht="12.75">
      <c r="A23" s="77">
        <v>17</v>
      </c>
      <c r="B23" s="80" t="s">
        <v>137</v>
      </c>
      <c r="C23" s="80"/>
      <c r="D23" s="80"/>
      <c r="E23" s="80"/>
      <c r="F23" s="80">
        <v>3</v>
      </c>
      <c r="G23" s="80"/>
      <c r="H23" s="80">
        <v>6</v>
      </c>
      <c r="I23" s="80"/>
      <c r="J23" s="80"/>
      <c r="K23" s="80"/>
      <c r="L23" s="80"/>
      <c r="M23" s="80"/>
      <c r="N23" s="80"/>
      <c r="O23" s="80"/>
      <c r="P23" s="80"/>
      <c r="Q23" s="79">
        <v>9</v>
      </c>
    </row>
    <row r="24" spans="1:17" ht="12.75">
      <c r="A24" s="77">
        <v>18</v>
      </c>
      <c r="B24" s="78" t="s">
        <v>143</v>
      </c>
      <c r="C24" s="78"/>
      <c r="D24" s="78">
        <v>2</v>
      </c>
      <c r="E24" s="78"/>
      <c r="F24" s="78">
        <v>2</v>
      </c>
      <c r="G24" s="78"/>
      <c r="H24" s="78">
        <v>1</v>
      </c>
      <c r="I24" s="78"/>
      <c r="J24" s="78">
        <v>1</v>
      </c>
      <c r="K24" s="78"/>
      <c r="L24" s="78"/>
      <c r="M24" s="78"/>
      <c r="N24" s="78"/>
      <c r="O24" s="78"/>
      <c r="P24" s="78"/>
      <c r="Q24" s="79">
        <v>6</v>
      </c>
    </row>
    <row r="25" spans="1:17" ht="12.75">
      <c r="A25" s="77">
        <v>19</v>
      </c>
      <c r="B25" s="80" t="s">
        <v>432</v>
      </c>
      <c r="C25" s="80"/>
      <c r="D25" s="80"/>
      <c r="E25" s="80"/>
      <c r="F25" s="80"/>
      <c r="G25" s="80"/>
      <c r="H25" s="80"/>
      <c r="I25" s="80"/>
      <c r="J25" s="80"/>
      <c r="K25" s="80">
        <v>1</v>
      </c>
      <c r="L25" s="80"/>
      <c r="M25" s="80"/>
      <c r="N25" s="80"/>
      <c r="O25" s="80"/>
      <c r="P25" s="80"/>
      <c r="Q25" s="79">
        <v>1</v>
      </c>
    </row>
    <row r="26" spans="1:17" ht="25.5">
      <c r="A26" s="77">
        <v>20</v>
      </c>
      <c r="B26" s="78" t="s">
        <v>540</v>
      </c>
      <c r="C26" s="78"/>
      <c r="D26" s="78"/>
      <c r="E26" s="78"/>
      <c r="F26" s="78"/>
      <c r="G26" s="78"/>
      <c r="H26" s="78">
        <v>1</v>
      </c>
      <c r="I26" s="78"/>
      <c r="J26" s="78"/>
      <c r="K26" s="78"/>
      <c r="L26" s="78"/>
      <c r="M26" s="78"/>
      <c r="N26" s="78"/>
      <c r="O26" s="78"/>
      <c r="P26" s="78"/>
      <c r="Q26" s="79">
        <v>1</v>
      </c>
    </row>
    <row r="27" spans="1:17" ht="12.75">
      <c r="A27" s="77">
        <v>21</v>
      </c>
      <c r="B27" s="80" t="s">
        <v>541</v>
      </c>
      <c r="C27" s="80"/>
      <c r="D27" s="80">
        <v>2</v>
      </c>
      <c r="E27" s="80"/>
      <c r="F27" s="80">
        <v>4</v>
      </c>
      <c r="G27" s="80"/>
      <c r="H27" s="80">
        <v>2</v>
      </c>
      <c r="I27" s="80"/>
      <c r="J27" s="80">
        <v>2</v>
      </c>
      <c r="K27" s="80">
        <v>3</v>
      </c>
      <c r="L27" s="80"/>
      <c r="M27" s="80"/>
      <c r="N27" s="80">
        <v>1</v>
      </c>
      <c r="O27" s="80"/>
      <c r="P27" s="80">
        <v>1</v>
      </c>
      <c r="Q27" s="79">
        <v>15</v>
      </c>
    </row>
    <row r="28" spans="1:17" ht="12.75">
      <c r="A28" s="77">
        <v>22</v>
      </c>
      <c r="B28" s="78" t="s">
        <v>542</v>
      </c>
      <c r="C28" s="78"/>
      <c r="D28" s="78"/>
      <c r="E28" s="78"/>
      <c r="F28" s="78">
        <v>1</v>
      </c>
      <c r="G28" s="78"/>
      <c r="H28" s="78">
        <v>1</v>
      </c>
      <c r="I28" s="78"/>
      <c r="J28" s="78"/>
      <c r="K28" s="78"/>
      <c r="L28" s="78"/>
      <c r="M28" s="78"/>
      <c r="N28" s="78"/>
      <c r="O28" s="78"/>
      <c r="P28" s="78"/>
      <c r="Q28" s="79">
        <v>2</v>
      </c>
    </row>
    <row r="29" spans="1:17" ht="12.75">
      <c r="A29" s="77">
        <v>23</v>
      </c>
      <c r="B29" s="80" t="s">
        <v>131</v>
      </c>
      <c r="C29" s="80"/>
      <c r="D29" s="80"/>
      <c r="E29" s="80"/>
      <c r="F29" s="80">
        <v>1</v>
      </c>
      <c r="G29" s="80"/>
      <c r="H29" s="80"/>
      <c r="I29" s="80"/>
      <c r="J29" s="80">
        <v>1</v>
      </c>
      <c r="K29" s="80">
        <v>3</v>
      </c>
      <c r="L29" s="80"/>
      <c r="M29" s="80">
        <v>1</v>
      </c>
      <c r="N29" s="80"/>
      <c r="O29" s="80"/>
      <c r="P29" s="80">
        <v>2</v>
      </c>
      <c r="Q29" s="79">
        <v>8</v>
      </c>
    </row>
    <row r="30" spans="1:17" ht="12.75">
      <c r="A30" s="77">
        <v>24</v>
      </c>
      <c r="B30" s="78" t="s">
        <v>543</v>
      </c>
      <c r="C30" s="78"/>
      <c r="D30" s="78"/>
      <c r="E30" s="78"/>
      <c r="F30" s="78">
        <v>1</v>
      </c>
      <c r="G30" s="78"/>
      <c r="H30" s="78"/>
      <c r="I30" s="78"/>
      <c r="J30" s="78"/>
      <c r="K30" s="78">
        <v>1</v>
      </c>
      <c r="L30" s="78"/>
      <c r="M30" s="78"/>
      <c r="N30" s="78"/>
      <c r="O30" s="78"/>
      <c r="P30" s="78"/>
      <c r="Q30" s="79">
        <v>2</v>
      </c>
    </row>
    <row r="31" spans="1:17" ht="12.75">
      <c r="A31" s="77">
        <v>25</v>
      </c>
      <c r="B31" s="80" t="s">
        <v>310</v>
      </c>
      <c r="C31" s="80"/>
      <c r="D31" s="80"/>
      <c r="E31" s="80"/>
      <c r="F31" s="80"/>
      <c r="G31" s="80"/>
      <c r="H31" s="80"/>
      <c r="I31" s="80"/>
      <c r="J31" s="80">
        <v>1</v>
      </c>
      <c r="K31" s="80">
        <v>1</v>
      </c>
      <c r="L31" s="80"/>
      <c r="M31" s="80"/>
      <c r="N31" s="80"/>
      <c r="O31" s="80"/>
      <c r="P31" s="80"/>
      <c r="Q31" s="79">
        <v>2</v>
      </c>
    </row>
    <row r="32" spans="1:17" ht="12.75">
      <c r="A32" s="76"/>
      <c r="B32" s="76" t="s">
        <v>515</v>
      </c>
      <c r="C32" s="76">
        <v>2</v>
      </c>
      <c r="D32" s="76">
        <v>13</v>
      </c>
      <c r="E32" s="76">
        <v>6</v>
      </c>
      <c r="F32" s="76">
        <v>38</v>
      </c>
      <c r="G32" s="76">
        <v>5</v>
      </c>
      <c r="H32" s="76">
        <v>59</v>
      </c>
      <c r="I32" s="76">
        <v>3</v>
      </c>
      <c r="J32" s="76">
        <v>53</v>
      </c>
      <c r="K32" s="76">
        <v>41</v>
      </c>
      <c r="L32" s="76">
        <v>1</v>
      </c>
      <c r="M32" s="76">
        <v>29</v>
      </c>
      <c r="N32" s="76">
        <v>14</v>
      </c>
      <c r="O32" s="76">
        <v>1</v>
      </c>
      <c r="P32" s="76">
        <v>10</v>
      </c>
      <c r="Q32" s="76">
        <v>275</v>
      </c>
    </row>
    <row r="34" spans="2:13" ht="12.75">
      <c r="B34" s="62" t="s">
        <v>9</v>
      </c>
      <c r="I34" s="62"/>
      <c r="J34" s="81" t="s">
        <v>10</v>
      </c>
      <c r="L34" s="62"/>
      <c r="M34" s="82" t="s">
        <v>544</v>
      </c>
    </row>
    <row r="35" spans="2:13" ht="12.75">
      <c r="B35" s="62" t="s">
        <v>11</v>
      </c>
      <c r="I35" s="62"/>
      <c r="J35" s="81" t="s">
        <v>12</v>
      </c>
      <c r="L35" s="62"/>
      <c r="M35" s="82" t="s">
        <v>545</v>
      </c>
    </row>
  </sheetData>
  <mergeCells count="5">
    <mergeCell ref="A1:Q1"/>
    <mergeCell ref="A2:Q2"/>
    <mergeCell ref="A3:Q3"/>
    <mergeCell ref="A4:Q4"/>
    <mergeCell ref="A5:Q5"/>
  </mergeCells>
  <printOptions horizontalCentered="1"/>
  <pageMargins left="0.7" right="0.7" top="0.75" bottom="0.75" header="0" footer="0"/>
  <pageSetup paperSize="9" fitToHeight="0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30"/>
  <sheetViews>
    <sheetView showGridLines="0" workbookViewId="0"/>
  </sheetViews>
  <sheetFormatPr defaultColWidth="12.5703125" defaultRowHeight="15.75" customHeight="1"/>
  <cols>
    <col min="1" max="1" width="4.5703125" customWidth="1"/>
    <col min="2" max="7" width="85.42578125" customWidth="1"/>
  </cols>
  <sheetData>
    <row r="1" spans="1:7" ht="24" customHeight="1">
      <c r="A1" s="119" t="s">
        <v>0</v>
      </c>
      <c r="B1" s="120"/>
      <c r="C1" s="73"/>
      <c r="D1" s="73"/>
      <c r="E1" s="73"/>
      <c r="F1" s="73"/>
      <c r="G1" s="73"/>
    </row>
    <row r="2" spans="1:7" ht="48" customHeight="1">
      <c r="A2" s="121" t="str">
        <f>'Призеры 6'!A3</f>
        <v>Краевые соревнования по самбо XLV спартакиады спортивных школ среди юношей и девушек 14-16 лет (ЕКП 57.2)</v>
      </c>
      <c r="B2" s="120"/>
      <c r="C2" s="83"/>
      <c r="D2" s="83"/>
      <c r="E2" s="83"/>
      <c r="F2" s="83"/>
      <c r="G2" s="83"/>
    </row>
    <row r="3" spans="1:7" ht="24" customHeight="1">
      <c r="A3" s="122" t="str">
        <f>'Призеры 6'!A4</f>
        <v>17-19.01.2025 г.                                                                                        г.Бийск</v>
      </c>
      <c r="B3" s="120"/>
      <c r="C3" s="84"/>
      <c r="D3" s="84"/>
      <c r="E3" s="84"/>
      <c r="F3" s="84"/>
      <c r="G3" s="84"/>
    </row>
    <row r="4" spans="1:7" ht="24" customHeight="1">
      <c r="A4" s="123" t="s">
        <v>546</v>
      </c>
      <c r="B4" s="120"/>
      <c r="C4" s="84"/>
      <c r="D4" s="84"/>
      <c r="E4" s="84"/>
      <c r="F4" s="84"/>
      <c r="G4" s="84"/>
    </row>
    <row r="5" spans="1:7" ht="24" customHeight="1">
      <c r="A5" s="78">
        <v>1</v>
      </c>
      <c r="B5" s="85" t="s">
        <v>547</v>
      </c>
      <c r="C5" s="86"/>
      <c r="D5" s="86"/>
      <c r="E5" s="86"/>
      <c r="F5" s="86"/>
      <c r="G5" s="86"/>
    </row>
    <row r="6" spans="1:7" ht="24" customHeight="1">
      <c r="A6" s="80">
        <v>2</v>
      </c>
      <c r="B6" s="87" t="s">
        <v>548</v>
      </c>
      <c r="C6" s="88"/>
      <c r="D6" s="88"/>
      <c r="E6" s="88"/>
      <c r="F6" s="88"/>
      <c r="G6" s="88"/>
    </row>
    <row r="7" spans="1:7" ht="24" customHeight="1">
      <c r="A7" s="78">
        <v>3</v>
      </c>
      <c r="B7" s="85" t="s">
        <v>549</v>
      </c>
      <c r="C7" s="86"/>
      <c r="D7" s="86"/>
      <c r="E7" s="86"/>
      <c r="F7" s="86"/>
      <c r="G7" s="86"/>
    </row>
    <row r="8" spans="1:7" ht="24" customHeight="1">
      <c r="A8" s="80">
        <v>4</v>
      </c>
      <c r="B8" s="87" t="s">
        <v>550</v>
      </c>
      <c r="C8" s="88"/>
      <c r="D8" s="88"/>
      <c r="E8" s="88"/>
      <c r="F8" s="88"/>
      <c r="G8" s="88"/>
    </row>
    <row r="9" spans="1:7" ht="24" customHeight="1">
      <c r="A9" s="78">
        <v>5</v>
      </c>
      <c r="B9" s="85" t="s">
        <v>551</v>
      </c>
      <c r="C9" s="86"/>
      <c r="D9" s="86"/>
      <c r="E9" s="86"/>
      <c r="F9" s="86"/>
      <c r="G9" s="86"/>
    </row>
    <row r="10" spans="1:7" ht="24" customHeight="1">
      <c r="A10" s="80">
        <v>6</v>
      </c>
      <c r="B10" s="87" t="s">
        <v>552</v>
      </c>
      <c r="C10" s="88"/>
      <c r="D10" s="88"/>
      <c r="E10" s="88"/>
      <c r="F10" s="88"/>
      <c r="G10" s="88"/>
    </row>
    <row r="11" spans="1:7" ht="24" customHeight="1">
      <c r="A11" s="78">
        <v>7</v>
      </c>
      <c r="B11" s="85" t="s">
        <v>553</v>
      </c>
      <c r="C11" s="86"/>
      <c r="D11" s="86"/>
      <c r="E11" s="86"/>
      <c r="F11" s="86"/>
      <c r="G11" s="86"/>
    </row>
    <row r="12" spans="1:7" ht="24" customHeight="1">
      <c r="A12" s="80">
        <v>8</v>
      </c>
      <c r="B12" s="87" t="s">
        <v>554</v>
      </c>
      <c r="C12" s="88"/>
      <c r="D12" s="88"/>
      <c r="E12" s="88"/>
      <c r="F12" s="88"/>
      <c r="G12" s="88"/>
    </row>
    <row r="13" spans="1:7" ht="24" customHeight="1">
      <c r="A13" s="78">
        <v>9</v>
      </c>
      <c r="B13" s="85" t="s">
        <v>555</v>
      </c>
      <c r="C13" s="86"/>
      <c r="D13" s="86"/>
      <c r="E13" s="86"/>
      <c r="F13" s="86"/>
      <c r="G13" s="86"/>
    </row>
    <row r="14" spans="1:7" ht="24" customHeight="1">
      <c r="A14" s="80">
        <v>10</v>
      </c>
      <c r="B14" s="89" t="s">
        <v>498</v>
      </c>
      <c r="C14" s="88"/>
      <c r="D14" s="88"/>
      <c r="E14" s="88"/>
      <c r="F14" s="88"/>
      <c r="G14" s="88"/>
    </row>
    <row r="15" spans="1:7" ht="24" customHeight="1">
      <c r="A15" s="78">
        <v>11</v>
      </c>
      <c r="B15" s="85" t="s">
        <v>556</v>
      </c>
      <c r="C15" s="86"/>
      <c r="D15" s="86"/>
      <c r="E15" s="86"/>
      <c r="F15" s="86"/>
      <c r="G15" s="86"/>
    </row>
    <row r="16" spans="1:7" ht="24" customHeight="1">
      <c r="A16" s="90">
        <v>12</v>
      </c>
      <c r="B16" s="87" t="s">
        <v>557</v>
      </c>
      <c r="C16" s="91"/>
      <c r="D16" s="91"/>
      <c r="E16" s="91"/>
      <c r="F16" s="91"/>
      <c r="G16" s="91"/>
    </row>
    <row r="17" spans="1:7" ht="24" customHeight="1">
      <c r="A17" s="78">
        <v>13</v>
      </c>
      <c r="B17" s="85" t="s">
        <v>558</v>
      </c>
      <c r="C17" s="86"/>
      <c r="D17" s="86"/>
      <c r="E17" s="86"/>
      <c r="F17" s="86"/>
      <c r="G17" s="86"/>
    </row>
    <row r="18" spans="1:7" ht="24" customHeight="1">
      <c r="A18" s="80">
        <v>14</v>
      </c>
      <c r="B18" s="87" t="s">
        <v>559</v>
      </c>
      <c r="C18" s="88"/>
      <c r="D18" s="88"/>
      <c r="E18" s="88"/>
      <c r="F18" s="88"/>
      <c r="G18" s="88"/>
    </row>
    <row r="19" spans="1:7" ht="24" customHeight="1">
      <c r="A19" s="92">
        <v>15</v>
      </c>
      <c r="B19" s="85" t="s">
        <v>560</v>
      </c>
      <c r="C19" s="93"/>
      <c r="D19" s="93"/>
      <c r="E19" s="93"/>
      <c r="F19" s="93"/>
      <c r="G19" s="93"/>
    </row>
    <row r="20" spans="1:7" ht="24" customHeight="1">
      <c r="A20" s="80">
        <v>16</v>
      </c>
      <c r="B20" s="87" t="s">
        <v>561</v>
      </c>
      <c r="C20" s="88"/>
      <c r="D20" s="88"/>
      <c r="E20" s="88"/>
      <c r="F20" s="88"/>
      <c r="G20" s="88"/>
    </row>
    <row r="21" spans="1:7" ht="24" customHeight="1">
      <c r="A21" s="78">
        <v>17</v>
      </c>
      <c r="B21" s="85" t="s">
        <v>562</v>
      </c>
      <c r="C21" s="86"/>
      <c r="D21" s="86"/>
      <c r="E21" s="86"/>
      <c r="F21" s="86"/>
      <c r="G21" s="86"/>
    </row>
    <row r="22" spans="1:7" ht="24" customHeight="1">
      <c r="A22" s="80">
        <v>18</v>
      </c>
      <c r="B22" s="87" t="s">
        <v>563</v>
      </c>
      <c r="C22" s="88"/>
      <c r="D22" s="88"/>
      <c r="E22" s="88"/>
      <c r="F22" s="88"/>
      <c r="G22" s="88"/>
    </row>
    <row r="23" spans="1:7" ht="24" customHeight="1">
      <c r="A23" s="92">
        <v>19</v>
      </c>
      <c r="B23" s="85" t="s">
        <v>564</v>
      </c>
      <c r="C23" s="93"/>
      <c r="D23" s="93"/>
      <c r="E23" s="93"/>
      <c r="F23" s="93"/>
      <c r="G23" s="93"/>
    </row>
    <row r="24" spans="1:7" ht="24" customHeight="1">
      <c r="A24" s="80">
        <v>20</v>
      </c>
      <c r="B24" s="89" t="s">
        <v>565</v>
      </c>
      <c r="C24" s="88"/>
      <c r="D24" s="88"/>
      <c r="E24" s="88"/>
      <c r="F24" s="88"/>
      <c r="G24" s="88"/>
    </row>
    <row r="25" spans="1:7" ht="24" customHeight="1">
      <c r="A25" s="78">
        <v>21</v>
      </c>
      <c r="B25" s="85" t="s">
        <v>566</v>
      </c>
      <c r="C25" s="86"/>
      <c r="D25" s="86"/>
      <c r="E25" s="86"/>
      <c r="F25" s="86"/>
      <c r="G25" s="86"/>
    </row>
    <row r="26" spans="1:7" ht="24" customHeight="1">
      <c r="A26" s="80">
        <v>22</v>
      </c>
      <c r="B26" s="89" t="s">
        <v>567</v>
      </c>
      <c r="C26" s="88"/>
      <c r="D26" s="88"/>
      <c r="E26" s="88"/>
      <c r="F26" s="88"/>
      <c r="G26" s="88"/>
    </row>
    <row r="27" spans="1:7" ht="24" customHeight="1">
      <c r="A27" s="94"/>
      <c r="B27" s="94"/>
      <c r="C27" s="94"/>
      <c r="D27" s="94"/>
      <c r="E27" s="94"/>
      <c r="F27" s="94"/>
      <c r="G27" s="94"/>
    </row>
    <row r="28" spans="1:7" ht="24" customHeight="1">
      <c r="A28" s="124" t="s">
        <v>568</v>
      </c>
      <c r="B28" s="102"/>
      <c r="C28" s="94"/>
      <c r="D28" s="95" t="s">
        <v>569</v>
      </c>
      <c r="E28" s="94"/>
      <c r="F28" s="95" t="s">
        <v>570</v>
      </c>
    </row>
    <row r="29" spans="1:7" ht="4.5" customHeight="1">
      <c r="A29" s="96"/>
      <c r="B29" s="96"/>
      <c r="C29" s="94"/>
      <c r="D29" s="94"/>
      <c r="E29" s="94"/>
      <c r="F29" s="94"/>
    </row>
    <row r="30" spans="1:7" ht="24" customHeight="1">
      <c r="A30" s="124" t="s">
        <v>571</v>
      </c>
      <c r="B30" s="102"/>
      <c r="C30" s="94"/>
      <c r="D30" s="95" t="s">
        <v>572</v>
      </c>
      <c r="E30" s="94"/>
      <c r="F30" s="95" t="s">
        <v>573</v>
      </c>
    </row>
  </sheetData>
  <mergeCells count="6">
    <mergeCell ref="A30:B30"/>
    <mergeCell ref="A1:B1"/>
    <mergeCell ref="A2:B2"/>
    <mergeCell ref="A3:B3"/>
    <mergeCell ref="A4:B4"/>
    <mergeCell ref="A28:B28"/>
  </mergeCells>
  <printOptions horizontalCentered="1"/>
  <pageMargins left="0.7" right="0.7" top="0.75" bottom="0.75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Призеры 6</vt:lpstr>
      <vt:lpstr>Регман (копия) 1</vt:lpstr>
      <vt:lpstr>Список ком.</vt:lpstr>
      <vt:lpstr>Список ком. (копия)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Олег</cp:lastModifiedBy>
  <dcterms:modified xsi:type="dcterms:W3CDTF">2025-01-19T11:28:07Z</dcterms:modified>
</cp:coreProperties>
</file>