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785" windowHeight="8145" tabRatio="780" activeTab="8"/>
  </bookViews>
  <sheets>
    <sheet name="50" sheetId="1" r:id="rId1"/>
    <sheet name="65" sheetId="2" r:id="rId2"/>
    <sheet name="ветераны" sheetId="3" r:id="rId3"/>
    <sheet name="125" sheetId="4" r:id="rId4"/>
    <sheet name="250 любит" sheetId="5" r:id="rId5"/>
    <sheet name="85" sheetId="6" r:id="rId6"/>
    <sheet name="250" sheetId="7" r:id="rId7"/>
    <sheet name="500" sheetId="8" r:id="rId8"/>
    <sheet name="коляски" sheetId="9" r:id="rId9"/>
    <sheet name="СВОД КОМАНДНЫЙ" sheetId="10" r:id="rId10"/>
    <sheet name="Лист1" sheetId="11" r:id="rId11"/>
  </sheets>
  <externalReferences>
    <externalReference r:id="rId14"/>
  </externalReferences>
  <definedNames>
    <definedName name="_125">'[1]Дан'!$C$371:$AI$431</definedName>
    <definedName name="_250">'[1]Дан'!$C$432:$AI$492</definedName>
    <definedName name="_2Т">'[1]Дан'!$C$188:$AI$248</definedName>
    <definedName name="_4Т">'[1]Дан'!$C$249:$AI$309</definedName>
    <definedName name="_50">'[1]Дан'!$C$5:$AI$45</definedName>
    <definedName name="_65">'[1]Дан'!$C$46:$AI$116</definedName>
    <definedName name="_85">'[1]Дан'!$C$117:$AI$187</definedName>
    <definedName name="_К">#REF!</definedName>
    <definedName name="_xlnm.Print_Area" localSheetId="0">'50'!$A$1:$O$30</definedName>
    <definedName name="_xlnm.Print_Area" localSheetId="1">'65'!$A$1:$O$33</definedName>
    <definedName name="Ч_85">'[1]Дан'!$C$310:$AI$370</definedName>
  </definedNames>
  <calcPr fullCalcOnLoad="1"/>
</workbook>
</file>

<file path=xl/sharedStrings.xml><?xml version="1.0" encoding="utf-8"?>
<sst xmlns="http://schemas.openxmlformats.org/spreadsheetml/2006/main" count="671" uniqueCount="220">
  <si>
    <t>Фамилия, Имя</t>
  </si>
  <si>
    <t>Команда</t>
  </si>
  <si>
    <t xml:space="preserve"> Город (край, район, область)</t>
  </si>
  <si>
    <t>Старт.
№</t>
  </si>
  <si>
    <t>1 заезд</t>
  </si>
  <si>
    <t>2 заезд</t>
  </si>
  <si>
    <t>место</t>
  </si>
  <si>
    <t>очки
личн.</t>
  </si>
  <si>
    <t xml:space="preserve">Главный судья                                                                                 </t>
  </si>
  <si>
    <t>Гербер Марк</t>
  </si>
  <si>
    <t>Панов Александр</t>
  </si>
  <si>
    <t>Моисеев Антон</t>
  </si>
  <si>
    <t>Шайкенов Дамир</t>
  </si>
  <si>
    <t>Яновский Вячеслав</t>
  </si>
  <si>
    <t>Попов Павел</t>
  </si>
  <si>
    <t>Чипизубов Илья</t>
  </si>
  <si>
    <t>Данилов Константин</t>
  </si>
  <si>
    <t>Шайкенов Асхат</t>
  </si>
  <si>
    <t xml:space="preserve">Главный секретарь                           </t>
  </si>
  <si>
    <t>Класс мотоцикла: 85 см3 "Юноши" (0910151811Н)</t>
  </si>
  <si>
    <t>Класс мотоцикла: 125 см3 "мужчины" (0910161811Н)</t>
  </si>
  <si>
    <t>Голиков Ярослав</t>
  </si>
  <si>
    <t>Цвенгер Кирилл</t>
  </si>
  <si>
    <t>Момот Денис</t>
  </si>
  <si>
    <t>Кульков Евгений</t>
  </si>
  <si>
    <t>Буравлев Дмитрий</t>
  </si>
  <si>
    <t>РФ, Омская обл., Кормиловский р-н, р.п.Кормиловка</t>
  </si>
  <si>
    <t>ПРОТОКОЛ ЛИЧНОГО ЗАЧЁТА</t>
  </si>
  <si>
    <t>Класс мотоцикла: 50 см3 "младшие мальчики" (0910131811Н)</t>
  </si>
  <si>
    <t>Класс мотоцикла: 65 см3 "младшие мальчики" (0910141811Н)</t>
  </si>
  <si>
    <t>Бурлевич Владимир</t>
  </si>
  <si>
    <t>Фролов Михаил</t>
  </si>
  <si>
    <t>Шубинов Анатолий</t>
  </si>
  <si>
    <t>очки
ком.</t>
  </si>
  <si>
    <t>итоговое место личного зачета</t>
  </si>
  <si>
    <t>очки команда</t>
  </si>
  <si>
    <t>Барчук Захар</t>
  </si>
  <si>
    <t>Голубоцкий Данил</t>
  </si>
  <si>
    <t>Балмаков Павел</t>
  </si>
  <si>
    <t>Разряд</t>
  </si>
  <si>
    <t>б/р</t>
  </si>
  <si>
    <t>Журавлев Юрий</t>
  </si>
  <si>
    <t>Курков Константин</t>
  </si>
  <si>
    <t>КМС</t>
  </si>
  <si>
    <t>Дрык Артем</t>
  </si>
  <si>
    <t>Кин Вадим</t>
  </si>
  <si>
    <t>МС</t>
  </si>
  <si>
    <t>ПРОТОКОЛ  КОМАНДНОГО  ЗАЧЕТА.</t>
  </si>
  <si>
    <t>первый этап</t>
  </si>
  <si>
    <t>г. Москва</t>
  </si>
  <si>
    <t>ДОСААФ № 1</t>
  </si>
  <si>
    <t>Петрашин Тимур</t>
  </si>
  <si>
    <t>Коногоров Артем</t>
  </si>
  <si>
    <t>Григорьев Иван</t>
  </si>
  <si>
    <t>Бурдаков Степан</t>
  </si>
  <si>
    <t>Сидоров Антон</t>
  </si>
  <si>
    <t>Гурьев Артем</t>
  </si>
  <si>
    <t>№ п/п</t>
  </si>
  <si>
    <t>Плясунов Андрей</t>
  </si>
  <si>
    <t>Город, обл.</t>
  </si>
  <si>
    <t>Фимилия Имя спортсмна</t>
  </si>
  <si>
    <t>класс</t>
  </si>
  <si>
    <t>старт№</t>
  </si>
  <si>
    <t>очки ком.</t>
  </si>
  <si>
    <t>Лично-командные соревнования по мотоциклетному кроссу на «Кубок Содружества»,                                                  IV этап</t>
  </si>
  <si>
    <t>27-29.07.2018 г.</t>
  </si>
  <si>
    <t>Класс мотоцикла: 250 см3  (0910281811Л)</t>
  </si>
  <si>
    <t>Класс мотоцикла: "250 см 3 любители"</t>
  </si>
  <si>
    <t>Лично-командные соревнования по мотоциклетному кроссу на «Кубок Содружества»,                                                            IV этап</t>
  </si>
  <si>
    <t>г.Омск, Омская обл.</t>
  </si>
  <si>
    <t>"Бармалей Team"</t>
  </si>
  <si>
    <t>Шаймарданов Таир</t>
  </si>
  <si>
    <t>коляска</t>
  </si>
  <si>
    <t>Гусев Александр</t>
  </si>
  <si>
    <t>ветеран</t>
  </si>
  <si>
    <t>Селезнёв Александр</t>
  </si>
  <si>
    <t>Карнаухов Никита</t>
  </si>
  <si>
    <t>г.Омск, Омская обл., Рф</t>
  </si>
  <si>
    <t xml:space="preserve">Кузбасс </t>
  </si>
  <si>
    <t>г.Новосибирск, Новосибирская обл., РФ</t>
  </si>
  <si>
    <t>Назаров Константин</t>
  </si>
  <si>
    <t>г.Калачинск, Омская обл.РФ</t>
  </si>
  <si>
    <t>Демченко Виталий</t>
  </si>
  <si>
    <t>р.п.Кормиловка, Омская обл., РФ</t>
  </si>
  <si>
    <t>Арнаутов Илья</t>
  </si>
  <si>
    <t>Азовский ННР, Омская обл., РФ</t>
  </si>
  <si>
    <t>Кравцов Евгений</t>
  </si>
  <si>
    <t>Зубарев Антон</t>
  </si>
  <si>
    <t>г.Шадриск, Курганская обл. РФ</t>
  </si>
  <si>
    <t>г.Томск, Томская обл. РФ</t>
  </si>
  <si>
    <t>ДОСААФ России Кемеровской обл.</t>
  </si>
  <si>
    <t>г.Омск, Омская обл., РФ</t>
  </si>
  <si>
    <t>сх.</t>
  </si>
  <si>
    <t>Поздняков А.Е.</t>
  </si>
  <si>
    <t>Чипизубов  Илья</t>
  </si>
  <si>
    <t>«Бармалей  team»</t>
  </si>
  <si>
    <t>Цвенгер  Кирилл</t>
  </si>
  <si>
    <t>г.Прокопьевск Кемеровская обл., РФ</t>
  </si>
  <si>
    <t xml:space="preserve">Брежева Дарья </t>
  </si>
  <si>
    <t>г.Ленинск-Кузнецкий, Кемеровская обл, РФ</t>
  </si>
  <si>
    <t>Яновский  Вячеслав</t>
  </si>
  <si>
    <t>г.Астана, Казахтан</t>
  </si>
  <si>
    <t>Бугакин  Даниил</t>
  </si>
  <si>
    <t>ДОСААФ России Омской обл.</t>
  </si>
  <si>
    <t>сх</t>
  </si>
  <si>
    <t>Зотин Михаил</t>
  </si>
  <si>
    <t>г.Омск, Омской обл. РФ</t>
  </si>
  <si>
    <t xml:space="preserve">г.Кемерово, Кемеровская обл., РФ </t>
  </si>
  <si>
    <t>Свириденко Александр</t>
  </si>
  <si>
    <t>Сатыболдинов Абай</t>
  </si>
  <si>
    <t>р.п.Оконешниково, Омская обл. РФ</t>
  </si>
  <si>
    <t>Никулин  Дмитрий</t>
  </si>
  <si>
    <t>Забродин Геннадий</t>
  </si>
  <si>
    <t>с.Азово, Омская обл., РФ</t>
  </si>
  <si>
    <t>г.Караганда, Казахстан</t>
  </si>
  <si>
    <t>Гусев  Александр</t>
  </si>
  <si>
    <t>г.Тюкалинск, Омская обл., РФ</t>
  </si>
  <si>
    <t>Байбородов Кирилл</t>
  </si>
  <si>
    <t>г.Новый Уренгой, ЯНАО, РФ</t>
  </si>
  <si>
    <t>Згурский Степан</t>
  </si>
  <si>
    <t>г.Калачинск, Омская обл., РФ</t>
  </si>
  <si>
    <t>Цвенгер  Марк</t>
  </si>
  <si>
    <t>г.Кемерово, Кемеровская обл. РФ</t>
  </si>
  <si>
    <t>ДОСААФ  России Кемеровской обл.</t>
  </si>
  <si>
    <t>Шаймарданов  Таир</t>
  </si>
  <si>
    <t>г.Астана, Казахстан</t>
  </si>
  <si>
    <t>«Бармалей   team»</t>
  </si>
  <si>
    <t>г.Челябинск, Челябинская обл. РФ</t>
  </si>
  <si>
    <t>Микрюков  Кирилл</t>
  </si>
  <si>
    <t>г.Риддер, Казахстан</t>
  </si>
  <si>
    <t>Коновалов Алексей</t>
  </si>
  <si>
    <t>г.Славгород, Алтайский край, РФ</t>
  </si>
  <si>
    <t>Баженов Максим</t>
  </si>
  <si>
    <t>ДОСААФ  России Омской обл.</t>
  </si>
  <si>
    <t>Антонов Даниил</t>
  </si>
  <si>
    <t>Кормиловский р-н, Омская обл., РФ</t>
  </si>
  <si>
    <t>Кулманов Тамерлан</t>
  </si>
  <si>
    <t>г.Алматы, Казахстан</t>
  </si>
  <si>
    <t>Дмитриев Даниил</t>
  </si>
  <si>
    <t>Кишицкий Ян</t>
  </si>
  <si>
    <t>г.Барнаул, Алтайский кр., РФ</t>
  </si>
  <si>
    <t>Дуб Мария</t>
  </si>
  <si>
    <t>г.Омск, Омская обл. РФ</t>
  </si>
  <si>
    <t>Билалов Пьер</t>
  </si>
  <si>
    <t>Голиков  Захар</t>
  </si>
  <si>
    <t>г.Кемерово, Кемеровская обл., РФ</t>
  </si>
  <si>
    <t>Кузбасс</t>
  </si>
  <si>
    <t>Бобинов Сергей</t>
  </si>
  <si>
    <t>Решетняк Артём</t>
  </si>
  <si>
    <t xml:space="preserve">Байбородов Макар </t>
  </si>
  <si>
    <t>ан.</t>
  </si>
  <si>
    <t>н/с</t>
  </si>
  <si>
    <t>г.Барнаул, Алтайский край</t>
  </si>
  <si>
    <t>Голубоцкий Даниил</t>
  </si>
  <si>
    <t>Бородин Дмитрий</t>
  </si>
  <si>
    <t>ДОСААФ России Кемеровской области</t>
  </si>
  <si>
    <t>Кемеровская область</t>
  </si>
  <si>
    <t>Цвенгер Марк</t>
  </si>
  <si>
    <t>Микрюков Кирилл</t>
  </si>
  <si>
    <t>Яценков Сергей</t>
  </si>
  <si>
    <t>Малышев Сергей/ Кучмай Антон</t>
  </si>
  <si>
    <t>г.Тюкалинск, Омская область</t>
  </si>
  <si>
    <t>г. Томск, ВК, Лицензия А № 120</t>
  </si>
  <si>
    <t>Карнаухов  Никита</t>
  </si>
  <si>
    <t>Буравлёв  Дмитрий</t>
  </si>
  <si>
    <t>г.Барнаул, Алтайский край, РФ</t>
  </si>
  <si>
    <t>Нефёдов Владислав</t>
  </si>
  <si>
    <t>Панов  Александр</t>
  </si>
  <si>
    <t>Скиданов Лев</t>
  </si>
  <si>
    <t>СТК "Факел"</t>
  </si>
  <si>
    <t>Голиков  Ярослав</t>
  </si>
  <si>
    <t>Краснов Владислав</t>
  </si>
  <si>
    <t>Пухов Илья</t>
  </si>
  <si>
    <t xml:space="preserve">1 юн. </t>
  </si>
  <si>
    <t>Дидур Марк</t>
  </si>
  <si>
    <t>МАУ МЦ "НОРД"</t>
  </si>
  <si>
    <t>Никулин  Владислав</t>
  </si>
  <si>
    <t>Кемеровская обл., РФ</t>
  </si>
  <si>
    <t>Лейс Сергей</t>
  </si>
  <si>
    <t>Таврический р-н, Омская обл., РФ</t>
  </si>
  <si>
    <t>г.Прокопьевск, Кемеровская обл., РФ</t>
  </si>
  <si>
    <t>Котов Николай</t>
  </si>
  <si>
    <t>Бурлевич  Владимир</t>
  </si>
  <si>
    <t>г.Шадринск, Курганская обл., РФ</t>
  </si>
  <si>
    <t>СК "Юниор"</t>
  </si>
  <si>
    <t>Селезнев Александр</t>
  </si>
  <si>
    <t>Костюков Павел</t>
  </si>
  <si>
    <t>Костюков Иван</t>
  </si>
  <si>
    <t>Микрюков Эраст</t>
  </si>
  <si>
    <t>г.Анжеро-Судженск, Кемеровская обл.</t>
  </si>
  <si>
    <t>Клюгин Дмитрий</t>
  </si>
  <si>
    <t xml:space="preserve">Смагин Илья </t>
  </si>
  <si>
    <t>Ковальчук Никита</t>
  </si>
  <si>
    <t>Малышев Сергей</t>
  </si>
  <si>
    <t>Кучмай Антон</t>
  </si>
  <si>
    <t>Нарольский Владимир</t>
  </si>
  <si>
    <t>Гизатулин Александр</t>
  </si>
  <si>
    <t>р.п.Оконешникова, Омская обл., РФ</t>
  </si>
  <si>
    <t>Сатыболдинов Дамир</t>
  </si>
  <si>
    <t>Медведев Руслан</t>
  </si>
  <si>
    <t>Казимир Андрей</t>
  </si>
  <si>
    <r>
      <t>Класс мотоцикла: "мотоциклы с колясками"(</t>
    </r>
    <r>
      <rPr>
        <b/>
        <i/>
        <sz val="11"/>
        <rFont val="Times New Roman"/>
        <family val="1"/>
      </rPr>
      <t>0910191811 М</t>
    </r>
    <r>
      <rPr>
        <b/>
        <i/>
        <sz val="11"/>
        <color indexed="8"/>
        <rFont val="Times New Roman"/>
        <family val="1"/>
      </rPr>
      <t>)</t>
    </r>
  </si>
  <si>
    <t>Костюков Павел/ Костюков Иван</t>
  </si>
  <si>
    <t>Брежнева Дарья</t>
  </si>
  <si>
    <t>Нарольский Владимир / Гизатулин Александр</t>
  </si>
  <si>
    <t>Микрюков Эраст/ Клюгин Дмитрий</t>
  </si>
  <si>
    <t>Никулин Владислав</t>
  </si>
  <si>
    <t>Никулин Дмитрий</t>
  </si>
  <si>
    <t xml:space="preserve">очки </t>
  </si>
  <si>
    <t>Алтайский край</t>
  </si>
  <si>
    <t xml:space="preserve">«Бармалей team» </t>
  </si>
  <si>
    <t>Гавриш Г.</t>
  </si>
  <si>
    <t>г. Екатеринбург, ВК</t>
  </si>
  <si>
    <t>Класс мотоцикла: "500 см 3" (0910281811Л)</t>
  </si>
  <si>
    <t>Командные соревнования по мотоциклетному кроссу на «Кубок Содружества»,                                                                                      IV этап</t>
  </si>
  <si>
    <t>РФ, Омская обл., Кормиловский р-н, р.п. Кормиловка</t>
  </si>
  <si>
    <t>Лично-командные соревнования по мотоциклетному кроссу на «Кубок Содружества»,                                                                                       IV этап</t>
  </si>
  <si>
    <t>Класс мотоцикла: "Ветераны"(0910281811Л)</t>
  </si>
  <si>
    <t>4 этап</t>
  </si>
  <si>
    <t>Смагин Илья/ Ковальчук Никита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</si>
</sst>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[$руб.-419];[Red]\-#,##0.00\ [$руб.-419]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59">
    <font>
      <sz val="13"/>
      <color indexed="8"/>
      <name val="Calibri"/>
      <family val="2"/>
    </font>
    <font>
      <sz val="10"/>
      <name val="Arial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3"/>
      <color indexed="12"/>
      <name val="Calibri"/>
      <family val="2"/>
    </font>
    <font>
      <u val="single"/>
      <sz val="13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7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sz val="12"/>
      <name val="Cambria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i/>
      <sz val="18"/>
      <color indexed="8"/>
      <name val="Times New Roman"/>
      <family val="1"/>
    </font>
    <font>
      <b/>
      <sz val="18"/>
      <name val="Cambria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Calibri"/>
      <family val="2"/>
    </font>
    <font>
      <b/>
      <i/>
      <sz val="1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 horizontal="left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vertical="center"/>
      <protection/>
    </xf>
    <xf numFmtId="0" fontId="9" fillId="0" borderId="0" xfId="0" applyFont="1" applyFill="1" applyAlignment="1">
      <alignment/>
    </xf>
    <xf numFmtId="0" fontId="9" fillId="0" borderId="0" xfId="54" applyFont="1" applyFill="1" applyBorder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" fillId="0" borderId="0" xfId="61" applyFont="1" applyFill="1" applyBorder="1" applyAlignment="1">
      <alignment/>
      <protection/>
    </xf>
    <xf numFmtId="0" fontId="14" fillId="0" borderId="0" xfId="0" applyFont="1" applyFill="1" applyBorder="1" applyAlignment="1">
      <alignment horizontal="center" vertical="distributed"/>
    </xf>
    <xf numFmtId="0" fontId="4" fillId="0" borderId="0" xfId="0" applyFont="1" applyFill="1" applyAlignment="1">
      <alignment horizontal="left"/>
    </xf>
    <xf numFmtId="0" fontId="7" fillId="0" borderId="0" xfId="54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 vertical="distributed"/>
    </xf>
    <xf numFmtId="0" fontId="34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distributed"/>
    </xf>
    <xf numFmtId="0" fontId="34" fillId="0" borderId="11" xfId="0" applyFont="1" applyFill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distributed"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horizontal="center" vertical="center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5" xfId="54" applyFont="1" applyFill="1" applyBorder="1" applyAlignment="1">
      <alignment horizontal="center" vertical="center"/>
      <protection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0" xfId="54" applyFont="1" applyFill="1" applyBorder="1" applyAlignment="1">
      <alignment horizontal="center" vertical="center"/>
      <protection/>
    </xf>
    <xf numFmtId="0" fontId="4" fillId="24" borderId="15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54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/>
      <protection locked="0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>
      <alignment horizontal="center" vertical="distributed"/>
    </xf>
    <xf numFmtId="0" fontId="3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9" fillId="25" borderId="0" xfId="0" applyFont="1" applyFill="1" applyAlignment="1" applyProtection="1">
      <alignment vertical="center" wrapText="1"/>
      <protection locked="0"/>
    </xf>
    <xf numFmtId="0" fontId="39" fillId="25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/>
      <protection locked="0"/>
    </xf>
    <xf numFmtId="0" fontId="43" fillId="0" borderId="0" xfId="0" applyFont="1" applyBorder="1" applyAlignment="1" applyProtection="1">
      <alignment horizontal="center" vertical="center" wrapText="1"/>
      <protection hidden="1" locked="0"/>
    </xf>
    <xf numFmtId="0" fontId="40" fillId="0" borderId="0" xfId="0" applyFont="1" applyBorder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44" fillId="0" borderId="20" xfId="0" applyFont="1" applyFill="1" applyBorder="1" applyAlignment="1" applyProtection="1">
      <alignment horizontal="left" vertical="center" wrapText="1"/>
      <protection locked="0"/>
    </xf>
    <xf numFmtId="0" fontId="44" fillId="25" borderId="21" xfId="0" applyFont="1" applyFill="1" applyBorder="1" applyAlignment="1" applyProtection="1">
      <alignment horizontal="center" vertical="center" wrapText="1"/>
      <protection locked="0"/>
    </xf>
    <xf numFmtId="0" fontId="44" fillId="25" borderId="22" xfId="0" applyFont="1" applyFill="1" applyBorder="1" applyAlignment="1" applyProtection="1">
      <alignment horizontal="center" vertical="center" wrapText="1"/>
      <protection locked="0"/>
    </xf>
    <xf numFmtId="0" fontId="44" fillId="25" borderId="23" xfId="0" applyFont="1" applyFill="1" applyBorder="1" applyAlignment="1" applyProtection="1">
      <alignment horizontal="center" vertical="center" wrapText="1"/>
      <protection locked="0"/>
    </xf>
    <xf numFmtId="0" fontId="45" fillId="4" borderId="14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 horizontal="center" vertical="center"/>
      <protection locked="0"/>
    </xf>
    <xf numFmtId="0" fontId="44" fillId="0" borderId="24" xfId="0" applyFont="1" applyFill="1" applyBorder="1" applyAlignment="1" applyProtection="1">
      <alignment horizontal="left" vertical="center" wrapText="1"/>
      <protection locked="0"/>
    </xf>
    <xf numFmtId="0" fontId="44" fillId="25" borderId="25" xfId="0" applyFont="1" applyFill="1" applyBorder="1" applyAlignment="1" applyProtection="1">
      <alignment horizontal="center" vertical="center" wrapText="1"/>
      <protection locked="0"/>
    </xf>
    <xf numFmtId="0" fontId="44" fillId="25" borderId="26" xfId="0" applyFont="1" applyFill="1" applyBorder="1" applyAlignment="1" applyProtection="1">
      <alignment horizontal="center" vertical="center" wrapText="1"/>
      <protection locked="0"/>
    </xf>
    <xf numFmtId="0" fontId="44" fillId="25" borderId="27" xfId="0" applyFont="1" applyFill="1" applyBorder="1" applyAlignment="1" applyProtection="1">
      <alignment horizontal="center" vertical="center" wrapText="1"/>
      <protection locked="0"/>
    </xf>
    <xf numFmtId="0" fontId="44" fillId="0" borderId="28" xfId="0" applyFont="1" applyFill="1" applyBorder="1" applyAlignment="1" applyProtection="1">
      <alignment horizontal="left" vertical="center" wrapText="1"/>
      <protection locked="0"/>
    </xf>
    <xf numFmtId="0" fontId="44" fillId="25" borderId="29" xfId="0" applyFont="1" applyFill="1" applyBorder="1" applyAlignment="1" applyProtection="1">
      <alignment horizontal="center" vertical="center" wrapText="1"/>
      <protection locked="0"/>
    </xf>
    <xf numFmtId="0" fontId="44" fillId="25" borderId="30" xfId="0" applyFont="1" applyFill="1" applyBorder="1" applyAlignment="1" applyProtection="1">
      <alignment horizontal="center" vertical="center" wrapText="1"/>
      <protection locked="0"/>
    </xf>
    <xf numFmtId="0" fontId="44" fillId="25" borderId="31" xfId="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4" fillId="0" borderId="32" xfId="0" applyFont="1" applyFill="1" applyBorder="1" applyAlignment="1" applyProtection="1">
      <alignment horizontal="center" vertical="center"/>
      <protection locked="0"/>
    </xf>
    <xf numFmtId="0" fontId="44" fillId="0" borderId="33" xfId="0" applyFont="1" applyFill="1" applyBorder="1" applyAlignment="1" applyProtection="1">
      <alignment horizontal="center" vertical="center"/>
      <protection locked="0"/>
    </xf>
    <xf numFmtId="0" fontId="47" fillId="24" borderId="15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 locked="0"/>
    </xf>
    <xf numFmtId="0" fontId="47" fillId="24" borderId="21" xfId="0" applyFont="1" applyFill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distributed"/>
    </xf>
    <xf numFmtId="0" fontId="4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54" applyFont="1" applyFill="1" applyBorder="1">
      <alignment/>
      <protection/>
    </xf>
    <xf numFmtId="0" fontId="7" fillId="0" borderId="0" xfId="54" applyFont="1" applyFill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4" xfId="54" applyFont="1" applyFill="1" applyBorder="1" applyAlignment="1">
      <alignment horizontal="center" vertical="center"/>
      <protection/>
    </xf>
    <xf numFmtId="0" fontId="47" fillId="0" borderId="3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6" xfId="54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4" fillId="0" borderId="37" xfId="0" applyFont="1" applyFill="1" applyBorder="1" applyAlignment="1">
      <alignment vertical="center" wrapText="1"/>
    </xf>
    <xf numFmtId="0" fontId="34" fillId="0" borderId="38" xfId="0" applyFont="1" applyFill="1" applyBorder="1" applyAlignment="1">
      <alignment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left" vertical="center" wrapText="1"/>
      <protection locked="0"/>
    </xf>
    <xf numFmtId="0" fontId="7" fillId="25" borderId="43" xfId="0" applyFont="1" applyFill="1" applyBorder="1" applyAlignment="1" applyProtection="1">
      <alignment horizontal="center" vertical="center" wrapText="1"/>
      <protection locked="0"/>
    </xf>
    <xf numFmtId="0" fontId="51" fillId="0" borderId="0" xfId="54" applyFont="1" applyFill="1" applyBorder="1" applyAlignment="1">
      <alignment vertical="center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38" fillId="0" borderId="10" xfId="54" applyFont="1" applyFill="1" applyBorder="1" applyAlignment="1">
      <alignment horizontal="center" vertical="center"/>
      <protection/>
    </xf>
    <xf numFmtId="0" fontId="38" fillId="0" borderId="10" xfId="54" applyFont="1" applyFill="1" applyBorder="1" applyAlignment="1">
      <alignment horizontal="left" vertical="center" wrapText="1"/>
      <protection/>
    </xf>
    <xf numFmtId="165" fontId="3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54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36" fillId="0" borderId="19" xfId="0" applyFont="1" applyFill="1" applyBorder="1" applyAlignment="1">
      <alignment horizontal="left" vertical="center" wrapText="1"/>
    </xf>
    <xf numFmtId="165" fontId="38" fillId="0" borderId="19" xfId="0" applyNumberFormat="1" applyFont="1" applyFill="1" applyBorder="1" applyAlignment="1">
      <alignment horizontal="left" vertical="center" wrapText="1" shrinkToFit="1"/>
    </xf>
    <xf numFmtId="0" fontId="53" fillId="0" borderId="19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7" fillId="26" borderId="15" xfId="0" applyFont="1" applyFill="1" applyBorder="1" applyAlignment="1">
      <alignment horizontal="center" vertical="distributed"/>
    </xf>
    <xf numFmtId="0" fontId="4" fillId="26" borderId="15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distributed"/>
    </xf>
    <xf numFmtId="0" fontId="4" fillId="26" borderId="10" xfId="0" applyFont="1" applyFill="1" applyBorder="1" applyAlignment="1">
      <alignment horizontal="center" vertical="center" wrapText="1"/>
    </xf>
    <xf numFmtId="0" fontId="7" fillId="25" borderId="49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left" vertical="center" wrapText="1"/>
    </xf>
    <xf numFmtId="165" fontId="56" fillId="0" borderId="10" xfId="0" applyNumberFormat="1" applyFont="1" applyFill="1" applyBorder="1" applyAlignment="1">
      <alignment horizontal="left" vertical="center" wrapText="1" shrinkToFit="1"/>
    </xf>
    <xf numFmtId="0" fontId="56" fillId="0" borderId="10" xfId="54" applyFont="1" applyFill="1" applyBorder="1" applyAlignment="1">
      <alignment horizontal="left" vertical="center" wrapText="1"/>
      <protection/>
    </xf>
    <xf numFmtId="165" fontId="38" fillId="0" borderId="10" xfId="0" applyNumberFormat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shrinkToFit="1"/>
    </xf>
    <xf numFmtId="0" fontId="44" fillId="25" borderId="50" xfId="0" applyFont="1" applyFill="1" applyBorder="1" applyAlignment="1" applyProtection="1">
      <alignment horizontal="center" vertical="center" wrapText="1"/>
      <protection locked="0"/>
    </xf>
    <xf numFmtId="0" fontId="44" fillId="25" borderId="51" xfId="0" applyFont="1" applyFill="1" applyBorder="1" applyAlignment="1" applyProtection="1">
      <alignment horizontal="center" vertical="center" wrapText="1"/>
      <protection locked="0"/>
    </xf>
    <xf numFmtId="0" fontId="44" fillId="25" borderId="0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Fill="1" applyBorder="1" applyAlignment="1" applyProtection="1">
      <alignment horizontal="center" vertical="center" wrapText="1"/>
      <protection locked="0"/>
    </xf>
    <xf numFmtId="0" fontId="7" fillId="27" borderId="23" xfId="0" applyFont="1" applyFill="1" applyBorder="1" applyAlignment="1" applyProtection="1">
      <alignment horizontal="center" vertical="center" wrapText="1"/>
      <protection locked="0"/>
    </xf>
    <xf numFmtId="0" fontId="7" fillId="27" borderId="41" xfId="0" applyFont="1" applyFill="1" applyBorder="1" applyAlignment="1" applyProtection="1">
      <alignment horizontal="center" vertical="center" wrapText="1"/>
      <protection locked="0"/>
    </xf>
    <xf numFmtId="0" fontId="7" fillId="27" borderId="39" xfId="0" applyFont="1" applyFill="1" applyBorder="1" applyAlignment="1" applyProtection="1">
      <alignment horizontal="center" vertical="center" wrapText="1"/>
      <protection locked="0"/>
    </xf>
    <xf numFmtId="0" fontId="7" fillId="27" borderId="44" xfId="0" applyFont="1" applyFill="1" applyBorder="1" applyAlignment="1" applyProtection="1">
      <alignment horizontal="center" vertical="center" wrapText="1"/>
      <protection locked="0"/>
    </xf>
    <xf numFmtId="0" fontId="7" fillId="27" borderId="53" xfId="0" applyFont="1" applyFill="1" applyBorder="1" applyAlignment="1" applyProtection="1">
      <alignment horizontal="center" vertical="center" wrapText="1"/>
      <protection locked="0"/>
    </xf>
    <xf numFmtId="0" fontId="7" fillId="24" borderId="21" xfId="54" applyFont="1" applyFill="1" applyBorder="1" applyAlignment="1">
      <alignment horizontal="center"/>
      <protection/>
    </xf>
    <xf numFmtId="0" fontId="7" fillId="0" borderId="34" xfId="54" applyFont="1" applyFill="1" applyBorder="1" applyAlignment="1">
      <alignment horizontal="center"/>
      <protection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>
      <alignment horizontal="center" vertical="center" wrapText="1" shrinkToFit="1"/>
    </xf>
    <xf numFmtId="0" fontId="53" fillId="0" borderId="12" xfId="54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 shrinkToFit="1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53" xfId="54" applyFont="1" applyFill="1" applyBorder="1" applyAlignment="1">
      <alignment horizontal="center"/>
      <protection/>
    </xf>
    <xf numFmtId="0" fontId="4" fillId="0" borderId="53" xfId="0" applyFont="1" applyFill="1" applyBorder="1" applyAlignment="1">
      <alignment horizontal="center"/>
    </xf>
    <xf numFmtId="0" fontId="7" fillId="27" borderId="50" xfId="0" applyFont="1" applyFill="1" applyBorder="1" applyAlignment="1" applyProtection="1">
      <alignment horizontal="center" vertical="center" wrapText="1"/>
      <protection locked="0"/>
    </xf>
    <xf numFmtId="0" fontId="7" fillId="27" borderId="12" xfId="0" applyFont="1" applyFill="1" applyBorder="1" applyAlignment="1" applyProtection="1">
      <alignment horizontal="center" vertical="center" wrapText="1"/>
      <protection locked="0"/>
    </xf>
    <xf numFmtId="0" fontId="7" fillId="27" borderId="56" xfId="0" applyFont="1" applyFill="1" applyBorder="1" applyAlignment="1" applyProtection="1">
      <alignment horizontal="center" vertical="center" wrapText="1"/>
      <protection locked="0"/>
    </xf>
    <xf numFmtId="0" fontId="7" fillId="27" borderId="48" xfId="0" applyFont="1" applyFill="1" applyBorder="1" applyAlignment="1" applyProtection="1">
      <alignment horizontal="center" vertical="center" wrapText="1"/>
      <protection locked="0"/>
    </xf>
    <xf numFmtId="0" fontId="7" fillId="27" borderId="46" xfId="0" applyFont="1" applyFill="1" applyBorder="1" applyAlignment="1" applyProtection="1">
      <alignment horizontal="center" vertical="center" wrapText="1"/>
      <protection locked="0"/>
    </xf>
    <xf numFmtId="0" fontId="7" fillId="27" borderId="52" xfId="0" applyFont="1" applyFill="1" applyBorder="1" applyAlignment="1" applyProtection="1">
      <alignment horizontal="center" vertical="center" wrapText="1"/>
      <protection locked="0"/>
    </xf>
    <xf numFmtId="0" fontId="7" fillId="25" borderId="57" xfId="0" applyFont="1" applyFill="1" applyBorder="1" applyAlignment="1" applyProtection="1">
      <alignment horizontal="center" vertical="center" wrapText="1"/>
      <protection locked="0"/>
    </xf>
    <xf numFmtId="0" fontId="35" fillId="0" borderId="0" xfId="61" applyFont="1" applyFill="1" applyBorder="1" applyAlignment="1">
      <alignment horizontal="center" vertical="center" wrapText="1"/>
      <protection/>
    </xf>
    <xf numFmtId="0" fontId="34" fillId="0" borderId="47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2" fillId="0" borderId="0" xfId="61" applyFont="1" applyFill="1" applyBorder="1" applyAlignment="1">
      <alignment horizontal="center" vertical="center"/>
      <protection/>
    </xf>
    <xf numFmtId="0" fontId="13" fillId="0" borderId="0" xfId="54" applyFont="1" applyFill="1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14" fillId="0" borderId="0" xfId="61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5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165" fontId="38" fillId="0" borderId="10" xfId="0" applyNumberFormat="1" applyFont="1" applyFill="1" applyBorder="1" applyAlignment="1">
      <alignment horizontal="center" vertical="center" shrinkToFit="1"/>
    </xf>
    <xf numFmtId="0" fontId="7" fillId="24" borderId="13" xfId="0" applyFont="1" applyFill="1" applyBorder="1" applyAlignment="1">
      <alignment horizontal="center" vertical="distributed"/>
    </xf>
    <xf numFmtId="0" fontId="0" fillId="24" borderId="25" xfId="0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distributed"/>
    </xf>
    <xf numFmtId="0" fontId="7" fillId="0" borderId="35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44" fillId="0" borderId="58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25" borderId="49" xfId="0" applyFont="1" applyFill="1" applyBorder="1" applyAlignment="1" applyProtection="1">
      <alignment horizontal="center" vertical="center"/>
      <protection locked="0"/>
    </xf>
    <xf numFmtId="0" fontId="44" fillId="25" borderId="28" xfId="0" applyFont="1" applyFill="1" applyBorder="1" applyAlignment="1" applyProtection="1">
      <alignment horizontal="center" vertical="center"/>
      <protection locked="0"/>
    </xf>
    <xf numFmtId="0" fontId="7" fillId="25" borderId="0" xfId="0" applyFont="1" applyFill="1" applyBorder="1" applyAlignment="1" applyProtection="1">
      <alignment horizontal="center" vertical="center"/>
      <protection locked="0"/>
    </xf>
    <xf numFmtId="0" fontId="7" fillId="25" borderId="49" xfId="0" applyFont="1" applyFill="1" applyBorder="1" applyAlignment="1" applyProtection="1">
      <alignment horizontal="center" vertical="center" wrapText="1"/>
      <protection locked="0"/>
    </xf>
    <xf numFmtId="0" fontId="7" fillId="25" borderId="28" xfId="0" applyFont="1" applyFill="1" applyBorder="1" applyAlignment="1" applyProtection="1">
      <alignment horizontal="center" vertical="center" wrapText="1"/>
      <protection locked="0"/>
    </xf>
    <xf numFmtId="0" fontId="7" fillId="25" borderId="63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63" xfId="0" applyFont="1" applyFill="1" applyBorder="1" applyAlignment="1" applyProtection="1">
      <alignment horizontal="center" vertical="center" wrapText="1"/>
      <protection locked="0"/>
    </xf>
    <xf numFmtId="0" fontId="7" fillId="25" borderId="32" xfId="0" applyFont="1" applyFill="1" applyBorder="1" applyAlignment="1" applyProtection="1">
      <alignment horizontal="center" vertical="center"/>
      <protection locked="0"/>
    </xf>
    <xf numFmtId="0" fontId="7" fillId="25" borderId="33" xfId="0" applyFont="1" applyFill="1" applyBorder="1" applyAlignment="1" applyProtection="1">
      <alignment horizontal="center" vertical="center"/>
      <protection locked="0"/>
    </xf>
    <xf numFmtId="0" fontId="7" fillId="25" borderId="64" xfId="0" applyFont="1" applyFill="1" applyBorder="1" applyAlignment="1" applyProtection="1">
      <alignment horizontal="center" vertical="center"/>
      <protection locked="0"/>
    </xf>
    <xf numFmtId="0" fontId="7" fillId="25" borderId="49" xfId="0" applyFont="1" applyFill="1" applyBorder="1" applyAlignment="1" applyProtection="1">
      <alignment horizontal="center" vertical="center"/>
      <protection locked="0"/>
    </xf>
    <xf numFmtId="0" fontId="7" fillId="25" borderId="28" xfId="0" applyFont="1" applyFill="1" applyBorder="1" applyAlignment="1" applyProtection="1">
      <alignment horizontal="center" vertical="center"/>
      <protection locked="0"/>
    </xf>
    <xf numFmtId="0" fontId="7" fillId="25" borderId="63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50" fillId="25" borderId="0" xfId="0" applyFont="1" applyFill="1" applyAlignment="1">
      <alignment horizontal="center" vertical="center" wrapText="1"/>
    </xf>
    <xf numFmtId="0" fontId="49" fillId="0" borderId="0" xfId="61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4" fillId="0" borderId="32" xfId="0" applyFont="1" applyFill="1" applyBorder="1" applyAlignment="1" applyProtection="1">
      <alignment horizontal="center" vertical="center"/>
      <protection locked="0"/>
    </xf>
    <xf numFmtId="0" fontId="44" fillId="0" borderId="33" xfId="0" applyFont="1" applyFill="1" applyBorder="1" applyAlignment="1" applyProtection="1">
      <alignment horizontal="center" vertical="center"/>
      <protection locked="0"/>
    </xf>
    <xf numFmtId="0" fontId="44" fillId="0" borderId="49" xfId="0" applyFont="1" applyFill="1" applyBorder="1" applyAlignment="1" applyProtection="1">
      <alignment horizontal="center" vertical="center" wrapText="1"/>
      <protection locked="0"/>
    </xf>
    <xf numFmtId="0" fontId="44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 locked="0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 3 2" xfId="58"/>
    <cellStyle name="Обычный 2 4" xfId="59"/>
    <cellStyle name="Обычный 3" xfId="60"/>
    <cellStyle name="Обычный 3 2" xfId="61"/>
    <cellStyle name="Обычный 3 2 2" xfId="62"/>
    <cellStyle name="Обычный 3 2 3" xfId="63"/>
    <cellStyle name="Обычный 3 2 3 2" xfId="64"/>
    <cellStyle name="Обычный 3 2 3 3" xfId="65"/>
    <cellStyle name="Обычный 3 2 4" xfId="66"/>
    <cellStyle name="Обычный 3 2 5" xfId="67"/>
    <cellStyle name="Обычный 3 3" xfId="68"/>
    <cellStyle name="Обычный 3 3 2" xfId="69"/>
    <cellStyle name="Обычный 4" xfId="70"/>
    <cellStyle name="Обычный 4 2" xfId="71"/>
    <cellStyle name="Обычный 5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2</xdr:col>
      <xdr:colOff>962025</xdr:colOff>
      <xdr:row>1</xdr:row>
      <xdr:rowOff>104775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638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38100</xdr:rowOff>
    </xdr:from>
    <xdr:to>
      <xdr:col>14</xdr:col>
      <xdr:colOff>152400</xdr:colOff>
      <xdr:row>1</xdr:row>
      <xdr:rowOff>142875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381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0</xdr:row>
      <xdr:rowOff>638175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95250</xdr:rowOff>
    </xdr:from>
    <xdr:to>
      <xdr:col>10</xdr:col>
      <xdr:colOff>114300</xdr:colOff>
      <xdr:row>1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96300" y="9525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1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152400</xdr:colOff>
      <xdr:row>1</xdr:row>
      <xdr:rowOff>57150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276225</xdr:colOff>
      <xdr:row>2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152400</xdr:colOff>
      <xdr:row>1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0"/>
          <a:ext cx="666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152400</xdr:colOff>
      <xdr:row>1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1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152400</xdr:colOff>
      <xdr:row>1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1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152400</xdr:colOff>
      <xdr:row>1</xdr:row>
      <xdr:rowOff>76200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1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152400</xdr:colOff>
      <xdr:row>1</xdr:row>
      <xdr:rowOff>57150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142875</xdr:colOff>
      <xdr:row>2</xdr:row>
      <xdr:rowOff>38100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0"/>
          <a:ext cx="65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1%20&#1076;&#1086;&#1082;&#1091;&#1084;&#1077;&#1085;&#1090;&#1099;%20&#1057;&#1055;&#1054;&#1056;&#1058;\&#1057;&#1087;&#1086;&#1088;&#1090;\1%20&#1052;&#1086;&#1090;&#1086;&#1094;&#1080;&#1082;&#1083;&#1077;&#1090;&#1085;&#1099;&#1081;%20&#1089;&#1087;&#1086;&#1088;&#1090;\2016\19-21.08.2016%20-%20&#1084;&#1086;&#1090;&#1086;%20&#1056;&#1086;&#1089;&#1089;&#1080;&#1103;\&#1051;&#1102;&#1073;&#1080;&#1090;&#1077;&#108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Нагр."/>
      <sheetName val="№"/>
      <sheetName val="ТО"/>
      <sheetName val="МО"/>
      <sheetName val="Дан"/>
      <sheetName val="99"/>
      <sheetName val="Сп_О"/>
      <sheetName val="Сп_А"/>
      <sheetName val="Сп_Б"/>
      <sheetName val="Сп_В"/>
      <sheetName val="Сп_Г"/>
      <sheetName val="Сп_Ж"/>
      <sheetName val="Ст_2Ф_О"/>
      <sheetName val="Ст_2Ф_Б"/>
      <sheetName val="Ст_2Ф_В"/>
      <sheetName val="Ст_2Ф_Г"/>
      <sheetName val="1Ф_О"/>
      <sheetName val="1Ф_А"/>
      <sheetName val="1Ф_Б"/>
      <sheetName val="1Ф_В"/>
      <sheetName val="1Ф_Г"/>
      <sheetName val="1Ф_Ж"/>
      <sheetName val="2Ф_О"/>
      <sheetName val="2Ф_А"/>
      <sheetName val="2Ф_Б"/>
      <sheetName val="2Ф_В"/>
      <sheetName val="2Ф_Г"/>
      <sheetName val="2Ф_Ж"/>
      <sheetName val="Бух1_О"/>
    </sheetNames>
    <sheetDataSet>
      <sheetData sheetId="5">
        <row r="5">
          <cell r="C5" t="str">
            <v>-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</row>
        <row r="6">
          <cell r="C6">
            <v>32</v>
          </cell>
          <cell r="D6" t="str">
            <v>КОБЗЕВ Геннадий</v>
          </cell>
          <cell r="F6" t="str">
            <v>б/р</v>
          </cell>
          <cell r="G6" t="str">
            <v>Коркино, Челябинская</v>
          </cell>
          <cell r="H6" t="str">
            <v>лично</v>
          </cell>
          <cell r="J6">
            <v>32</v>
          </cell>
          <cell r="K6">
            <v>4</v>
          </cell>
          <cell r="L6">
            <v>38</v>
          </cell>
          <cell r="M6">
            <v>32</v>
          </cell>
          <cell r="N6">
            <v>3</v>
          </cell>
          <cell r="O6">
            <v>40</v>
          </cell>
          <cell r="P6">
            <v>78</v>
          </cell>
        </row>
        <row r="7">
          <cell r="C7">
            <v>39</v>
          </cell>
          <cell r="D7" t="str">
            <v>ЧЕРЕПАНОВ Пётр</v>
          </cell>
          <cell r="F7" t="str">
            <v>б/р</v>
          </cell>
          <cell r="G7" t="str">
            <v>Тюмень</v>
          </cell>
          <cell r="H7" t="str">
            <v>лично</v>
          </cell>
          <cell r="J7">
            <v>39</v>
          </cell>
          <cell r="K7">
            <v>3</v>
          </cell>
          <cell r="L7">
            <v>40</v>
          </cell>
          <cell r="M7">
            <v>39</v>
          </cell>
          <cell r="N7">
            <v>4</v>
          </cell>
          <cell r="O7">
            <v>38</v>
          </cell>
          <cell r="P7">
            <v>78</v>
          </cell>
        </row>
        <row r="8">
          <cell r="C8">
            <v>104</v>
          </cell>
          <cell r="D8" t="str">
            <v>УТУСИКОВ Алексей</v>
          </cell>
          <cell r="E8" t="str">
            <v>А1 000780</v>
          </cell>
          <cell r="F8" t="str">
            <v>КМС</v>
          </cell>
          <cell r="G8" t="str">
            <v>Тюмень</v>
          </cell>
          <cell r="H8" t="str">
            <v>МАОУ ДОД ДЮСШ Старт XXI</v>
          </cell>
          <cell r="I8" t="str">
            <v>Yam</v>
          </cell>
          <cell r="J8">
            <v>104</v>
          </cell>
          <cell r="K8">
            <v>5</v>
          </cell>
          <cell r="L8">
            <v>36</v>
          </cell>
          <cell r="M8">
            <v>104</v>
          </cell>
          <cell r="N8">
            <v>5</v>
          </cell>
          <cell r="O8">
            <v>36</v>
          </cell>
          <cell r="P8">
            <v>72</v>
          </cell>
        </row>
        <row r="9">
          <cell r="C9">
            <v>179</v>
          </cell>
          <cell r="D9" t="str">
            <v>ГИСКЕ Евгений</v>
          </cell>
          <cell r="F9" t="str">
            <v>МС</v>
          </cell>
          <cell r="G9" t="str">
            <v>Копейск, Челябинская</v>
          </cell>
          <cell r="H9" t="str">
            <v>СК Победа</v>
          </cell>
          <cell r="J9">
            <v>179</v>
          </cell>
          <cell r="K9">
            <v>1</v>
          </cell>
          <cell r="L9">
            <v>45</v>
          </cell>
          <cell r="M9">
            <v>179</v>
          </cell>
          <cell r="N9">
            <v>2</v>
          </cell>
          <cell r="O9">
            <v>42</v>
          </cell>
          <cell r="P9">
            <v>87</v>
          </cell>
        </row>
        <row r="10">
          <cell r="C10">
            <v>611</v>
          </cell>
          <cell r="D10" t="str">
            <v>ВЕЛИЖАНИН Алексей</v>
          </cell>
          <cell r="F10" t="str">
            <v>б/р</v>
          </cell>
          <cell r="G10" t="str">
            <v>Екатеринбург</v>
          </cell>
          <cell r="H10" t="str">
            <v>лично</v>
          </cell>
          <cell r="J10">
            <v>611</v>
          </cell>
          <cell r="K10">
            <v>2</v>
          </cell>
          <cell r="L10">
            <v>42</v>
          </cell>
          <cell r="M10">
            <v>611</v>
          </cell>
          <cell r="N10">
            <v>1</v>
          </cell>
          <cell r="O10">
            <v>45</v>
          </cell>
          <cell r="P10">
            <v>87</v>
          </cell>
        </row>
        <row r="11">
          <cell r="C11">
            <v>811</v>
          </cell>
          <cell r="D11" t="str">
            <v>БАЛАШОВ Владимир</v>
          </cell>
          <cell r="F11" t="str">
            <v>б/р</v>
          </cell>
          <cell r="G11" t="str">
            <v>Заречный, Свердловская</v>
          </cell>
          <cell r="H11" t="str">
            <v>Фонд АМС</v>
          </cell>
          <cell r="J11">
            <v>811</v>
          </cell>
          <cell r="K11">
            <v>6</v>
          </cell>
          <cell r="L11">
            <v>35</v>
          </cell>
          <cell r="M11">
            <v>811</v>
          </cell>
          <cell r="N11">
            <v>6</v>
          </cell>
          <cell r="O11">
            <v>35</v>
          </cell>
          <cell r="P11">
            <v>70</v>
          </cell>
        </row>
        <row r="12">
          <cell r="K12">
            <v>7</v>
          </cell>
          <cell r="L12">
            <v>34</v>
          </cell>
          <cell r="N12">
            <v>7</v>
          </cell>
          <cell r="O12">
            <v>34</v>
          </cell>
          <cell r="P12">
            <v>68</v>
          </cell>
        </row>
        <row r="13">
          <cell r="K13">
            <v>8</v>
          </cell>
          <cell r="L13">
            <v>33</v>
          </cell>
          <cell r="N13">
            <v>8</v>
          </cell>
          <cell r="O13">
            <v>33</v>
          </cell>
          <cell r="P13">
            <v>66</v>
          </cell>
        </row>
        <row r="14">
          <cell r="K14">
            <v>9</v>
          </cell>
          <cell r="L14">
            <v>32</v>
          </cell>
          <cell r="N14">
            <v>9</v>
          </cell>
          <cell r="O14">
            <v>32</v>
          </cell>
          <cell r="P14">
            <v>64</v>
          </cell>
        </row>
        <row r="15">
          <cell r="K15">
            <v>10</v>
          </cell>
          <cell r="L15">
            <v>31</v>
          </cell>
          <cell r="N15">
            <v>10</v>
          </cell>
          <cell r="O15">
            <v>31</v>
          </cell>
          <cell r="P15">
            <v>62</v>
          </cell>
        </row>
        <row r="16">
          <cell r="K16">
            <v>11</v>
          </cell>
          <cell r="L16">
            <v>30</v>
          </cell>
          <cell r="N16">
            <v>11</v>
          </cell>
          <cell r="O16">
            <v>30</v>
          </cell>
          <cell r="P16">
            <v>60</v>
          </cell>
        </row>
        <row r="17">
          <cell r="K17">
            <v>12</v>
          </cell>
          <cell r="L17">
            <v>29</v>
          </cell>
          <cell r="N17">
            <v>12</v>
          </cell>
          <cell r="O17">
            <v>29</v>
          </cell>
          <cell r="P17">
            <v>58</v>
          </cell>
        </row>
        <row r="18">
          <cell r="K18">
            <v>13</v>
          </cell>
          <cell r="L18">
            <v>28</v>
          </cell>
          <cell r="N18">
            <v>13</v>
          </cell>
          <cell r="O18">
            <v>28</v>
          </cell>
          <cell r="P18">
            <v>56</v>
          </cell>
        </row>
        <row r="19">
          <cell r="K19">
            <v>14</v>
          </cell>
          <cell r="L19">
            <v>27</v>
          </cell>
          <cell r="N19">
            <v>14</v>
          </cell>
          <cell r="O19">
            <v>27</v>
          </cell>
          <cell r="P19">
            <v>54</v>
          </cell>
        </row>
        <row r="20">
          <cell r="K20">
            <v>15</v>
          </cell>
          <cell r="L20">
            <v>26</v>
          </cell>
          <cell r="N20">
            <v>15</v>
          </cell>
          <cell r="O20">
            <v>26</v>
          </cell>
          <cell r="P20">
            <v>52</v>
          </cell>
        </row>
        <row r="21">
          <cell r="K21">
            <v>16</v>
          </cell>
          <cell r="L21">
            <v>25</v>
          </cell>
          <cell r="N21">
            <v>16</v>
          </cell>
          <cell r="O21">
            <v>25</v>
          </cell>
          <cell r="P21">
            <v>50</v>
          </cell>
        </row>
        <row r="22">
          <cell r="K22">
            <v>17</v>
          </cell>
          <cell r="L22">
            <v>24</v>
          </cell>
          <cell r="N22">
            <v>17</v>
          </cell>
          <cell r="O22">
            <v>24</v>
          </cell>
          <cell r="P22">
            <v>48</v>
          </cell>
        </row>
        <row r="23">
          <cell r="K23">
            <v>18</v>
          </cell>
          <cell r="L23">
            <v>23</v>
          </cell>
          <cell r="N23">
            <v>18</v>
          </cell>
          <cell r="O23">
            <v>23</v>
          </cell>
          <cell r="P23">
            <v>46</v>
          </cell>
        </row>
        <row r="24">
          <cell r="K24">
            <v>19</v>
          </cell>
          <cell r="L24">
            <v>22</v>
          </cell>
          <cell r="N24">
            <v>19</v>
          </cell>
          <cell r="O24">
            <v>22</v>
          </cell>
          <cell r="P24">
            <v>44</v>
          </cell>
        </row>
        <row r="25">
          <cell r="K25">
            <v>20</v>
          </cell>
          <cell r="L25">
            <v>21</v>
          </cell>
          <cell r="N25">
            <v>20</v>
          </cell>
          <cell r="O25">
            <v>21</v>
          </cell>
          <cell r="P25">
            <v>42</v>
          </cell>
        </row>
        <row r="26">
          <cell r="K26">
            <v>21</v>
          </cell>
          <cell r="L26">
            <v>20</v>
          </cell>
          <cell r="N26">
            <v>21</v>
          </cell>
          <cell r="O26">
            <v>20</v>
          </cell>
          <cell r="P26">
            <v>40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0</v>
          </cell>
        </row>
        <row r="36">
          <cell r="C36" t="str">
            <v>-</v>
          </cell>
          <cell r="D36">
            <v>2</v>
          </cell>
          <cell r="E36">
            <v>3</v>
          </cell>
          <cell r="F36">
            <v>4</v>
          </cell>
          <cell r="G36">
            <v>5</v>
          </cell>
          <cell r="H36">
            <v>6</v>
          </cell>
          <cell r="I36">
            <v>7</v>
          </cell>
          <cell r="J36">
            <v>12</v>
          </cell>
          <cell r="K36">
            <v>13</v>
          </cell>
          <cell r="L36">
            <v>14</v>
          </cell>
          <cell r="M36">
            <v>16</v>
          </cell>
          <cell r="N36">
            <v>17</v>
          </cell>
          <cell r="O36">
            <v>18</v>
          </cell>
          <cell r="P36">
            <v>20</v>
          </cell>
          <cell r="Q36">
            <v>21</v>
          </cell>
          <cell r="R36">
            <v>22</v>
          </cell>
          <cell r="S36">
            <v>23</v>
          </cell>
          <cell r="T36">
            <v>24</v>
          </cell>
          <cell r="U36">
            <v>25</v>
          </cell>
          <cell r="V36">
            <v>26</v>
          </cell>
          <cell r="W36">
            <v>27</v>
          </cell>
        </row>
        <row r="37">
          <cell r="C37">
            <v>1</v>
          </cell>
          <cell r="D37" t="str">
            <v>КРАСНИКОВ Николай</v>
          </cell>
          <cell r="F37" t="str">
            <v>б/р</v>
          </cell>
          <cell r="G37" t="str">
            <v>Уфа, Республика Башкортостан</v>
          </cell>
          <cell r="H37" t="str">
            <v>ЦТВС им. Кадырова</v>
          </cell>
          <cell r="J37">
            <v>1</v>
          </cell>
          <cell r="K37">
            <v>1</v>
          </cell>
          <cell r="L37">
            <v>45</v>
          </cell>
          <cell r="M37">
            <v>1</v>
          </cell>
          <cell r="N37">
            <v>1</v>
          </cell>
          <cell r="O37">
            <v>45</v>
          </cell>
          <cell r="P37">
            <v>90</v>
          </cell>
        </row>
        <row r="38">
          <cell r="C38">
            <v>9</v>
          </cell>
          <cell r="D38" t="str">
            <v>МАРТЮЧЕНКО Евгений</v>
          </cell>
          <cell r="F38" t="str">
            <v>МС</v>
          </cell>
          <cell r="G38" t="str">
            <v>Тюмень</v>
          </cell>
          <cell r="H38" t="str">
            <v>лично</v>
          </cell>
          <cell r="J38">
            <v>9</v>
          </cell>
          <cell r="K38" t="str">
            <v>сх</v>
          </cell>
          <cell r="L38">
            <v>0</v>
          </cell>
          <cell r="M38">
            <v>9</v>
          </cell>
          <cell r="N38">
            <v>4</v>
          </cell>
          <cell r="O38">
            <v>38</v>
          </cell>
          <cell r="P38">
            <v>38</v>
          </cell>
        </row>
        <row r="39">
          <cell r="C39">
            <v>144</v>
          </cell>
          <cell r="D39" t="str">
            <v>ЗАКИРОВ Евгений</v>
          </cell>
          <cell r="F39" t="str">
            <v>б/р</v>
          </cell>
          <cell r="G39" t="str">
            <v>Заречный, Свердловская</v>
          </cell>
          <cell r="H39" t="str">
            <v>лично</v>
          </cell>
          <cell r="J39">
            <v>144</v>
          </cell>
          <cell r="K39">
            <v>5</v>
          </cell>
          <cell r="L39">
            <v>36</v>
          </cell>
          <cell r="M39">
            <v>144</v>
          </cell>
          <cell r="N39" t="str">
            <v>нс</v>
          </cell>
          <cell r="O39">
            <v>0</v>
          </cell>
          <cell r="P39">
            <v>36</v>
          </cell>
        </row>
        <row r="40">
          <cell r="C40">
            <v>285</v>
          </cell>
          <cell r="D40" t="str">
            <v>ОЛЕНИЧ Евгений</v>
          </cell>
          <cell r="F40" t="str">
            <v>I</v>
          </cell>
          <cell r="G40" t="str">
            <v>Курган</v>
          </cell>
          <cell r="H40" t="str">
            <v>ДДТ Радуга</v>
          </cell>
          <cell r="J40">
            <v>285</v>
          </cell>
          <cell r="K40">
            <v>3</v>
          </cell>
          <cell r="L40">
            <v>40</v>
          </cell>
          <cell r="M40">
            <v>285</v>
          </cell>
          <cell r="N40">
            <v>2</v>
          </cell>
          <cell r="O40">
            <v>42</v>
          </cell>
          <cell r="P40">
            <v>82</v>
          </cell>
        </row>
        <row r="41">
          <cell r="C41">
            <v>370</v>
          </cell>
          <cell r="D41" t="str">
            <v>ТОКМАКОВ Максим</v>
          </cell>
          <cell r="F41" t="str">
            <v>КМС</v>
          </cell>
          <cell r="G41" t="str">
            <v>Тюмень</v>
          </cell>
          <cell r="H41" t="str">
            <v>лично</v>
          </cell>
          <cell r="J41">
            <v>370</v>
          </cell>
          <cell r="K41">
            <v>2</v>
          </cell>
          <cell r="L41">
            <v>42</v>
          </cell>
          <cell r="M41">
            <v>370</v>
          </cell>
          <cell r="N41">
            <v>3</v>
          </cell>
          <cell r="O41">
            <v>40</v>
          </cell>
          <cell r="P41">
            <v>82</v>
          </cell>
        </row>
        <row r="42">
          <cell r="C42">
            <v>737</v>
          </cell>
          <cell r="D42" t="str">
            <v>АХВЛЕДИАНИ Владимир</v>
          </cell>
          <cell r="F42" t="str">
            <v>III</v>
          </cell>
          <cell r="G42" t="str">
            <v>Магнитогорск,Челябинская</v>
          </cell>
          <cell r="H42" t="str">
            <v>МБУ АТСК Металлург</v>
          </cell>
          <cell r="J42">
            <v>737</v>
          </cell>
          <cell r="K42">
            <v>4</v>
          </cell>
          <cell r="L42">
            <v>38</v>
          </cell>
          <cell r="M42">
            <v>737</v>
          </cell>
          <cell r="N42">
            <v>5</v>
          </cell>
          <cell r="O42">
            <v>36</v>
          </cell>
          <cell r="P42">
            <v>74</v>
          </cell>
        </row>
        <row r="43">
          <cell r="K43">
            <v>7</v>
          </cell>
          <cell r="L43">
            <v>34</v>
          </cell>
          <cell r="N43">
            <v>7</v>
          </cell>
          <cell r="O43">
            <v>34</v>
          </cell>
          <cell r="P43">
            <v>68</v>
          </cell>
        </row>
        <row r="44">
          <cell r="K44">
            <v>8</v>
          </cell>
          <cell r="L44">
            <v>33</v>
          </cell>
          <cell r="N44">
            <v>8</v>
          </cell>
          <cell r="O44">
            <v>33</v>
          </cell>
          <cell r="P44">
            <v>66</v>
          </cell>
        </row>
        <row r="45">
          <cell r="K45">
            <v>9</v>
          </cell>
          <cell r="L45">
            <v>32</v>
          </cell>
          <cell r="N45">
            <v>9</v>
          </cell>
          <cell r="O45">
            <v>32</v>
          </cell>
          <cell r="P45">
            <v>64</v>
          </cell>
        </row>
        <row r="46">
          <cell r="K46">
            <v>10</v>
          </cell>
          <cell r="L46">
            <v>31</v>
          </cell>
          <cell r="N46">
            <v>10</v>
          </cell>
          <cell r="O46">
            <v>31</v>
          </cell>
          <cell r="P46">
            <v>62</v>
          </cell>
        </row>
        <row r="47">
          <cell r="K47">
            <v>11</v>
          </cell>
          <cell r="L47">
            <v>30</v>
          </cell>
          <cell r="N47">
            <v>11</v>
          </cell>
          <cell r="O47">
            <v>30</v>
          </cell>
          <cell r="P47">
            <v>60</v>
          </cell>
        </row>
        <row r="48">
          <cell r="K48">
            <v>12</v>
          </cell>
          <cell r="L48">
            <v>29</v>
          </cell>
          <cell r="N48">
            <v>12</v>
          </cell>
          <cell r="O48">
            <v>29</v>
          </cell>
          <cell r="P48">
            <v>58</v>
          </cell>
        </row>
        <row r="49">
          <cell r="K49">
            <v>13</v>
          </cell>
          <cell r="L49">
            <v>28</v>
          </cell>
          <cell r="N49">
            <v>13</v>
          </cell>
          <cell r="O49">
            <v>28</v>
          </cell>
          <cell r="P49">
            <v>56</v>
          </cell>
        </row>
        <row r="50">
          <cell r="K50">
            <v>14</v>
          </cell>
          <cell r="L50">
            <v>27</v>
          </cell>
          <cell r="N50">
            <v>14</v>
          </cell>
          <cell r="O50">
            <v>27</v>
          </cell>
          <cell r="P50">
            <v>54</v>
          </cell>
        </row>
        <row r="51">
          <cell r="K51">
            <v>15</v>
          </cell>
          <cell r="L51">
            <v>26</v>
          </cell>
          <cell r="N51">
            <v>15</v>
          </cell>
          <cell r="O51">
            <v>26</v>
          </cell>
          <cell r="P51">
            <v>52</v>
          </cell>
        </row>
        <row r="52">
          <cell r="K52">
            <v>16</v>
          </cell>
          <cell r="L52">
            <v>25</v>
          </cell>
          <cell r="N52">
            <v>16</v>
          </cell>
          <cell r="O52">
            <v>25</v>
          </cell>
          <cell r="P52">
            <v>50</v>
          </cell>
        </row>
        <row r="53">
          <cell r="K53">
            <v>17</v>
          </cell>
          <cell r="L53">
            <v>24</v>
          </cell>
          <cell r="N53">
            <v>17</v>
          </cell>
          <cell r="O53">
            <v>24</v>
          </cell>
          <cell r="P53">
            <v>48</v>
          </cell>
        </row>
        <row r="54">
          <cell r="K54">
            <v>18</v>
          </cell>
          <cell r="L54">
            <v>23</v>
          </cell>
          <cell r="N54">
            <v>18</v>
          </cell>
          <cell r="O54">
            <v>23</v>
          </cell>
          <cell r="P54">
            <v>46</v>
          </cell>
        </row>
        <row r="55">
          <cell r="K55">
            <v>19</v>
          </cell>
          <cell r="L55">
            <v>22</v>
          </cell>
          <cell r="N55">
            <v>19</v>
          </cell>
          <cell r="O55">
            <v>22</v>
          </cell>
          <cell r="P55">
            <v>44</v>
          </cell>
        </row>
        <row r="56">
          <cell r="K56">
            <v>20</v>
          </cell>
          <cell r="L56">
            <v>21</v>
          </cell>
          <cell r="N56">
            <v>20</v>
          </cell>
          <cell r="O56">
            <v>21</v>
          </cell>
          <cell r="P56">
            <v>42</v>
          </cell>
        </row>
        <row r="57">
          <cell r="K57">
            <v>21</v>
          </cell>
          <cell r="L57">
            <v>20</v>
          </cell>
          <cell r="N57">
            <v>21</v>
          </cell>
          <cell r="O57">
            <v>20</v>
          </cell>
          <cell r="P57">
            <v>40</v>
          </cell>
        </row>
        <row r="58">
          <cell r="P58">
            <v>0</v>
          </cell>
        </row>
        <row r="59">
          <cell r="P59">
            <v>0</v>
          </cell>
        </row>
        <row r="60">
          <cell r="P60">
            <v>0</v>
          </cell>
        </row>
        <row r="61">
          <cell r="P61">
            <v>0</v>
          </cell>
        </row>
        <row r="62">
          <cell r="P62">
            <v>0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0</v>
          </cell>
        </row>
        <row r="66">
          <cell r="P66">
            <v>0</v>
          </cell>
        </row>
        <row r="67">
          <cell r="C67" t="str">
            <v>-</v>
          </cell>
          <cell r="D67">
            <v>2</v>
          </cell>
          <cell r="E67">
            <v>3</v>
          </cell>
          <cell r="F67">
            <v>4</v>
          </cell>
          <cell r="G67">
            <v>5</v>
          </cell>
          <cell r="H67">
            <v>6</v>
          </cell>
          <cell r="I67">
            <v>7</v>
          </cell>
          <cell r="J67">
            <v>12</v>
          </cell>
          <cell r="K67">
            <v>13</v>
          </cell>
          <cell r="L67">
            <v>14</v>
          </cell>
          <cell r="M67">
            <v>16</v>
          </cell>
          <cell r="N67">
            <v>17</v>
          </cell>
          <cell r="O67">
            <v>18</v>
          </cell>
          <cell r="P67">
            <v>20</v>
          </cell>
          <cell r="Q67">
            <v>21</v>
          </cell>
          <cell r="R67">
            <v>22</v>
          </cell>
          <cell r="S67">
            <v>23</v>
          </cell>
          <cell r="T67">
            <v>24</v>
          </cell>
          <cell r="U67">
            <v>25</v>
          </cell>
          <cell r="V67">
            <v>26</v>
          </cell>
          <cell r="W67">
            <v>27</v>
          </cell>
        </row>
        <row r="68">
          <cell r="C68">
            <v>18</v>
          </cell>
          <cell r="D68" t="str">
            <v>НАСЫРОВ Альберт</v>
          </cell>
          <cell r="F68" t="str">
            <v>II</v>
          </cell>
          <cell r="G68" t="str">
            <v>Миасс, Челябинская</v>
          </cell>
          <cell r="H68" t="str">
            <v>Автошкола ДОСААФ России</v>
          </cell>
          <cell r="J68">
            <v>18</v>
          </cell>
          <cell r="K68">
            <v>11</v>
          </cell>
          <cell r="L68">
            <v>30</v>
          </cell>
          <cell r="M68">
            <v>18</v>
          </cell>
          <cell r="N68">
            <v>8</v>
          </cell>
          <cell r="O68">
            <v>33</v>
          </cell>
          <cell r="P68">
            <v>63</v>
          </cell>
        </row>
        <row r="69">
          <cell r="C69">
            <v>57</v>
          </cell>
          <cell r="D69" t="str">
            <v>ЧАЩИХИН Юрий</v>
          </cell>
          <cell r="F69" t="str">
            <v>б/р</v>
          </cell>
          <cell r="G69" t="str">
            <v>Копейск, Челябинская</v>
          </cell>
          <cell r="H69" t="str">
            <v>лично</v>
          </cell>
          <cell r="J69">
            <v>57</v>
          </cell>
          <cell r="K69" t="str">
            <v>сх</v>
          </cell>
          <cell r="L69">
            <v>0</v>
          </cell>
          <cell r="M69">
            <v>57</v>
          </cell>
          <cell r="N69">
            <v>14</v>
          </cell>
          <cell r="O69">
            <v>27</v>
          </cell>
          <cell r="P69">
            <v>27</v>
          </cell>
        </row>
        <row r="70">
          <cell r="C70">
            <v>66</v>
          </cell>
          <cell r="D70" t="str">
            <v>ЧУВЫЗГАЛОВ Алексей</v>
          </cell>
          <cell r="F70" t="str">
            <v>б/р</v>
          </cell>
          <cell r="G70" t="str">
            <v>Пермь</v>
          </cell>
          <cell r="H70" t="str">
            <v>лично</v>
          </cell>
          <cell r="J70">
            <v>66</v>
          </cell>
          <cell r="K70">
            <v>14</v>
          </cell>
          <cell r="L70">
            <v>27</v>
          </cell>
          <cell r="M70">
            <v>66</v>
          </cell>
          <cell r="N70">
            <v>15</v>
          </cell>
          <cell r="O70">
            <v>26</v>
          </cell>
          <cell r="P70">
            <v>53</v>
          </cell>
        </row>
        <row r="71">
          <cell r="C71">
            <v>67</v>
          </cell>
          <cell r="D71" t="str">
            <v>ЧУВЫЗГАЛОВ Сергей</v>
          </cell>
          <cell r="F71" t="str">
            <v>б/р</v>
          </cell>
          <cell r="G71" t="str">
            <v>Пермь</v>
          </cell>
          <cell r="H71" t="str">
            <v>лично</v>
          </cell>
          <cell r="J71">
            <v>67</v>
          </cell>
          <cell r="K71">
            <v>12</v>
          </cell>
          <cell r="L71">
            <v>29</v>
          </cell>
          <cell r="M71">
            <v>67</v>
          </cell>
          <cell r="N71">
            <v>13</v>
          </cell>
          <cell r="O71">
            <v>28</v>
          </cell>
          <cell r="P71">
            <v>57</v>
          </cell>
        </row>
        <row r="72">
          <cell r="C72">
            <v>73</v>
          </cell>
          <cell r="D72" t="str">
            <v>ЩЕННИКОВ Олег</v>
          </cell>
          <cell r="F72" t="str">
            <v>б/р</v>
          </cell>
          <cell r="G72" t="str">
            <v>Коркино, Челябинская</v>
          </cell>
          <cell r="H72" t="str">
            <v>лично</v>
          </cell>
          <cell r="J72">
            <v>73</v>
          </cell>
          <cell r="K72">
            <v>15</v>
          </cell>
          <cell r="L72">
            <v>26</v>
          </cell>
          <cell r="M72">
            <v>73</v>
          </cell>
          <cell r="N72">
            <v>16</v>
          </cell>
          <cell r="O72">
            <v>25</v>
          </cell>
          <cell r="P72">
            <v>51</v>
          </cell>
        </row>
        <row r="73">
          <cell r="C73">
            <v>74</v>
          </cell>
          <cell r="D73" t="str">
            <v>ТАШЛАКОВ Сергей</v>
          </cell>
          <cell r="F73" t="str">
            <v>б/р</v>
          </cell>
          <cell r="G73" t="str">
            <v>Копейск, Челябинская</v>
          </cell>
          <cell r="H73" t="str">
            <v>СК Победа</v>
          </cell>
          <cell r="J73">
            <v>74</v>
          </cell>
          <cell r="K73">
            <v>3</v>
          </cell>
          <cell r="L73">
            <v>40</v>
          </cell>
          <cell r="M73">
            <v>74</v>
          </cell>
          <cell r="N73">
            <v>3</v>
          </cell>
          <cell r="O73">
            <v>40</v>
          </cell>
          <cell r="P73">
            <v>80</v>
          </cell>
        </row>
        <row r="74">
          <cell r="C74">
            <v>88</v>
          </cell>
          <cell r="D74" t="str">
            <v>СИРОТИН Иван</v>
          </cell>
          <cell r="F74" t="str">
            <v>б/р</v>
          </cell>
          <cell r="G74" t="str">
            <v>Миасс, Челябинская</v>
          </cell>
          <cell r="H74" t="str">
            <v>Автошкола ДОСААФ России</v>
          </cell>
          <cell r="J74">
            <v>88</v>
          </cell>
          <cell r="K74">
            <v>1</v>
          </cell>
          <cell r="L74">
            <v>45</v>
          </cell>
          <cell r="M74">
            <v>88</v>
          </cell>
          <cell r="N74">
            <v>1</v>
          </cell>
          <cell r="O74">
            <v>45</v>
          </cell>
          <cell r="P74">
            <v>90</v>
          </cell>
        </row>
        <row r="75">
          <cell r="C75">
            <v>89</v>
          </cell>
          <cell r="D75" t="str">
            <v>СПИЦЫН Антон</v>
          </cell>
          <cell r="F75" t="str">
            <v>б/р</v>
          </cell>
          <cell r="G75" t="str">
            <v>Снежинск, Челябинская</v>
          </cell>
          <cell r="H75" t="str">
            <v>лично</v>
          </cell>
          <cell r="J75">
            <v>89</v>
          </cell>
          <cell r="K75">
            <v>4</v>
          </cell>
          <cell r="L75">
            <v>38</v>
          </cell>
          <cell r="M75">
            <v>89</v>
          </cell>
          <cell r="N75">
            <v>4</v>
          </cell>
          <cell r="O75">
            <v>38</v>
          </cell>
          <cell r="P75">
            <v>76</v>
          </cell>
        </row>
        <row r="76">
          <cell r="C76">
            <v>95</v>
          </cell>
          <cell r="D76" t="str">
            <v>ЧЕРНЫШОВ Святослав</v>
          </cell>
          <cell r="F76" t="str">
            <v>б/р</v>
          </cell>
          <cell r="G76" t="str">
            <v>Пермь</v>
          </cell>
          <cell r="H76" t="str">
            <v>лично</v>
          </cell>
          <cell r="J76">
            <v>95</v>
          </cell>
          <cell r="K76">
            <v>9</v>
          </cell>
          <cell r="L76">
            <v>32</v>
          </cell>
          <cell r="M76">
            <v>95</v>
          </cell>
          <cell r="N76">
            <v>10</v>
          </cell>
          <cell r="O76">
            <v>31</v>
          </cell>
          <cell r="P76">
            <v>63</v>
          </cell>
        </row>
        <row r="77">
          <cell r="C77">
            <v>112</v>
          </cell>
          <cell r="D77" t="str">
            <v>ЯРУШИН Иван</v>
          </cell>
          <cell r="F77" t="str">
            <v>б/р</v>
          </cell>
          <cell r="G77" t="str">
            <v>Еманжелинск, Челябинская</v>
          </cell>
          <cell r="H77" t="str">
            <v>лично</v>
          </cell>
          <cell r="J77">
            <v>112</v>
          </cell>
          <cell r="K77">
            <v>13</v>
          </cell>
          <cell r="L77">
            <v>28</v>
          </cell>
          <cell r="M77">
            <v>112</v>
          </cell>
          <cell r="N77">
            <v>12</v>
          </cell>
          <cell r="O77">
            <v>29</v>
          </cell>
          <cell r="P77">
            <v>57</v>
          </cell>
        </row>
        <row r="78">
          <cell r="C78">
            <v>113</v>
          </cell>
          <cell r="D78" t="str">
            <v>СЕЛЬНИЦЫН Павел</v>
          </cell>
          <cell r="F78" t="str">
            <v>б/р</v>
          </cell>
          <cell r="G78" t="str">
            <v>Еманжелинск, Челябинская</v>
          </cell>
          <cell r="H78" t="str">
            <v>лично</v>
          </cell>
          <cell r="J78">
            <v>113</v>
          </cell>
          <cell r="K78">
            <v>10</v>
          </cell>
          <cell r="L78">
            <v>31</v>
          </cell>
          <cell r="M78">
            <v>113</v>
          </cell>
          <cell r="N78">
            <v>11</v>
          </cell>
          <cell r="O78">
            <v>30</v>
          </cell>
          <cell r="P78">
            <v>61</v>
          </cell>
        </row>
        <row r="79">
          <cell r="C79">
            <v>117</v>
          </cell>
          <cell r="D79" t="str">
            <v>СЕДЕЛЬНИКОВ Михаил</v>
          </cell>
          <cell r="F79" t="str">
            <v>б/р</v>
          </cell>
          <cell r="G79" t="str">
            <v>Челябинск</v>
          </cell>
          <cell r="H79" t="str">
            <v>лично</v>
          </cell>
          <cell r="J79">
            <v>117</v>
          </cell>
          <cell r="K79">
            <v>7</v>
          </cell>
          <cell r="L79">
            <v>34</v>
          </cell>
          <cell r="M79">
            <v>117</v>
          </cell>
          <cell r="N79">
            <v>7</v>
          </cell>
          <cell r="O79">
            <v>34</v>
          </cell>
          <cell r="P79">
            <v>68</v>
          </cell>
        </row>
        <row r="80">
          <cell r="C80">
            <v>123</v>
          </cell>
          <cell r="D80" t="str">
            <v>ПЕХОТИН Юрий</v>
          </cell>
          <cell r="F80" t="str">
            <v>б/р</v>
          </cell>
          <cell r="G80" t="str">
            <v>Каменск Уральский,Свердловская</v>
          </cell>
          <cell r="H80" t="str">
            <v>лично</v>
          </cell>
          <cell r="J80">
            <v>123</v>
          </cell>
          <cell r="K80">
            <v>2</v>
          </cell>
          <cell r="L80">
            <v>42</v>
          </cell>
          <cell r="M80">
            <v>123</v>
          </cell>
          <cell r="N80">
            <v>2</v>
          </cell>
          <cell r="O80">
            <v>42</v>
          </cell>
          <cell r="P80">
            <v>84</v>
          </cell>
        </row>
        <row r="81">
          <cell r="C81">
            <v>189</v>
          </cell>
          <cell r="D81" t="str">
            <v>СЛЮСАРЕВ Сергей</v>
          </cell>
          <cell r="F81" t="str">
            <v>б/р</v>
          </cell>
          <cell r="G81" t="str">
            <v>Екатеринбург</v>
          </cell>
          <cell r="H81" t="str">
            <v>лично</v>
          </cell>
          <cell r="J81">
            <v>189</v>
          </cell>
          <cell r="K81" t="str">
            <v>сх</v>
          </cell>
          <cell r="L81">
            <v>0</v>
          </cell>
          <cell r="M81">
            <v>189</v>
          </cell>
          <cell r="N81">
            <v>17</v>
          </cell>
          <cell r="O81">
            <v>24</v>
          </cell>
          <cell r="P81">
            <v>24</v>
          </cell>
        </row>
        <row r="82">
          <cell r="C82">
            <v>303</v>
          </cell>
          <cell r="D82" t="str">
            <v>МАНЬКОВ Андрей</v>
          </cell>
          <cell r="F82" t="str">
            <v>б/р</v>
          </cell>
          <cell r="G82" t="str">
            <v>Реж, Свердловская</v>
          </cell>
          <cell r="H82" t="str">
            <v>лично</v>
          </cell>
          <cell r="J82">
            <v>303</v>
          </cell>
          <cell r="K82">
            <v>6</v>
          </cell>
          <cell r="L82">
            <v>35</v>
          </cell>
          <cell r="M82">
            <v>303</v>
          </cell>
          <cell r="N82" t="str">
            <v>сх</v>
          </cell>
          <cell r="O82">
            <v>0</v>
          </cell>
          <cell r="P82">
            <v>35</v>
          </cell>
        </row>
        <row r="83">
          <cell r="C83">
            <v>370</v>
          </cell>
          <cell r="D83" t="str">
            <v>БОГАТЫХ Алексей</v>
          </cell>
          <cell r="F83" t="str">
            <v>б/р</v>
          </cell>
          <cell r="G83" t="str">
            <v>Тюмень</v>
          </cell>
          <cell r="H83" t="str">
            <v>лично</v>
          </cell>
          <cell r="J83">
            <v>370</v>
          </cell>
          <cell r="K83">
            <v>5</v>
          </cell>
          <cell r="L83">
            <v>36</v>
          </cell>
          <cell r="M83">
            <v>370</v>
          </cell>
          <cell r="N83">
            <v>5</v>
          </cell>
          <cell r="O83">
            <v>36</v>
          </cell>
          <cell r="P83">
            <v>72</v>
          </cell>
        </row>
        <row r="84">
          <cell r="C84">
            <v>777</v>
          </cell>
          <cell r="D84" t="str">
            <v>КАРАЧИНЦЕВ Сергей</v>
          </cell>
          <cell r="F84" t="str">
            <v>б/р</v>
          </cell>
          <cell r="G84" t="str">
            <v>Уфа, Республика Башкортостан</v>
          </cell>
          <cell r="H84" t="str">
            <v>лично</v>
          </cell>
          <cell r="J84">
            <v>777</v>
          </cell>
          <cell r="K84">
            <v>8</v>
          </cell>
          <cell r="L84">
            <v>33</v>
          </cell>
          <cell r="M84">
            <v>777</v>
          </cell>
          <cell r="N84">
            <v>6</v>
          </cell>
          <cell r="O84">
            <v>35</v>
          </cell>
          <cell r="P84">
            <v>68</v>
          </cell>
        </row>
        <row r="85">
          <cell r="C85">
            <v>991</v>
          </cell>
          <cell r="D85" t="str">
            <v>БАТАЛОВ Андрей</v>
          </cell>
          <cell r="F85" t="str">
            <v>б/р</v>
          </cell>
          <cell r="G85" t="str">
            <v>Югорск, ХМАО-Югра</v>
          </cell>
          <cell r="H85" t="str">
            <v>лично</v>
          </cell>
          <cell r="J85">
            <v>991</v>
          </cell>
          <cell r="K85" t="str">
            <v>сх</v>
          </cell>
          <cell r="L85">
            <v>0</v>
          </cell>
          <cell r="M85">
            <v>991</v>
          </cell>
          <cell r="N85">
            <v>9</v>
          </cell>
          <cell r="O85">
            <v>32</v>
          </cell>
          <cell r="P85">
            <v>32</v>
          </cell>
        </row>
        <row r="86">
          <cell r="K86">
            <v>19</v>
          </cell>
          <cell r="L86">
            <v>22</v>
          </cell>
          <cell r="N86">
            <v>19</v>
          </cell>
          <cell r="O86">
            <v>22</v>
          </cell>
          <cell r="P86">
            <v>44</v>
          </cell>
        </row>
        <row r="87">
          <cell r="K87">
            <v>20</v>
          </cell>
          <cell r="L87">
            <v>21</v>
          </cell>
          <cell r="N87">
            <v>20</v>
          </cell>
          <cell r="O87">
            <v>21</v>
          </cell>
          <cell r="P87">
            <v>42</v>
          </cell>
        </row>
        <row r="88">
          <cell r="K88">
            <v>21</v>
          </cell>
          <cell r="L88">
            <v>20</v>
          </cell>
          <cell r="N88">
            <v>21</v>
          </cell>
          <cell r="O88">
            <v>20</v>
          </cell>
          <cell r="P88">
            <v>40</v>
          </cell>
        </row>
        <row r="89">
          <cell r="P89">
            <v>0</v>
          </cell>
        </row>
        <row r="90">
          <cell r="P90">
            <v>0</v>
          </cell>
        </row>
        <row r="91">
          <cell r="P91">
            <v>0</v>
          </cell>
        </row>
        <row r="92">
          <cell r="P92">
            <v>0</v>
          </cell>
        </row>
        <row r="93">
          <cell r="P93">
            <v>0</v>
          </cell>
        </row>
        <row r="94">
          <cell r="P94">
            <v>0</v>
          </cell>
        </row>
        <row r="95">
          <cell r="P95">
            <v>0</v>
          </cell>
        </row>
        <row r="96">
          <cell r="P96">
            <v>0</v>
          </cell>
        </row>
        <row r="97">
          <cell r="P97">
            <v>0</v>
          </cell>
        </row>
        <row r="98">
          <cell r="C98" t="str">
            <v>-</v>
          </cell>
          <cell r="D98">
            <v>2</v>
          </cell>
          <cell r="E98">
            <v>3</v>
          </cell>
          <cell r="F98">
            <v>4</v>
          </cell>
          <cell r="G98">
            <v>5</v>
          </cell>
          <cell r="H98">
            <v>6</v>
          </cell>
          <cell r="I98">
            <v>7</v>
          </cell>
          <cell r="J98">
            <v>12</v>
          </cell>
          <cell r="K98">
            <v>13</v>
          </cell>
          <cell r="L98">
            <v>14</v>
          </cell>
          <cell r="M98">
            <v>16</v>
          </cell>
          <cell r="N98">
            <v>17</v>
          </cell>
          <cell r="O98">
            <v>18</v>
          </cell>
          <cell r="P98">
            <v>20</v>
          </cell>
          <cell r="Q98">
            <v>21</v>
          </cell>
          <cell r="R98">
            <v>22</v>
          </cell>
          <cell r="S98">
            <v>23</v>
          </cell>
          <cell r="T98">
            <v>24</v>
          </cell>
          <cell r="U98">
            <v>25</v>
          </cell>
          <cell r="V98">
            <v>26</v>
          </cell>
          <cell r="W98">
            <v>27</v>
          </cell>
        </row>
        <row r="99">
          <cell r="C99">
            <v>4</v>
          </cell>
          <cell r="D99" t="str">
            <v>АБРАМОВ Денис</v>
          </cell>
          <cell r="F99" t="str">
            <v>б/р</v>
          </cell>
          <cell r="G99" t="str">
            <v>Челябинск</v>
          </cell>
          <cell r="H99" t="str">
            <v>лично</v>
          </cell>
          <cell r="J99">
            <v>4</v>
          </cell>
          <cell r="K99">
            <v>3</v>
          </cell>
          <cell r="L99">
            <v>40</v>
          </cell>
          <cell r="M99">
            <v>4</v>
          </cell>
          <cell r="N99">
            <v>3</v>
          </cell>
          <cell r="O99">
            <v>40</v>
          </cell>
          <cell r="P99">
            <v>80</v>
          </cell>
        </row>
        <row r="100">
          <cell r="C100">
            <v>21</v>
          </cell>
          <cell r="D100" t="str">
            <v>БОГАТЫРЁВ Михаил</v>
          </cell>
          <cell r="F100" t="str">
            <v>б/р</v>
          </cell>
          <cell r="G100" t="str">
            <v>Снежинск, Челябинская</v>
          </cell>
          <cell r="H100" t="str">
            <v>ДОСААФ России</v>
          </cell>
          <cell r="J100">
            <v>21</v>
          </cell>
          <cell r="K100">
            <v>18</v>
          </cell>
          <cell r="L100">
            <v>23</v>
          </cell>
          <cell r="M100">
            <v>21</v>
          </cell>
          <cell r="N100">
            <v>16</v>
          </cell>
          <cell r="O100">
            <v>25</v>
          </cell>
          <cell r="P100">
            <v>48</v>
          </cell>
        </row>
        <row r="101">
          <cell r="C101">
            <v>46</v>
          </cell>
          <cell r="D101" t="str">
            <v>БАРАХВОСТОВ Юрий</v>
          </cell>
          <cell r="F101" t="str">
            <v>б/р</v>
          </cell>
          <cell r="G101" t="str">
            <v>Камышлов, Свердловская</v>
          </cell>
          <cell r="H101" t="str">
            <v>лично</v>
          </cell>
          <cell r="J101">
            <v>46</v>
          </cell>
          <cell r="K101">
            <v>4</v>
          </cell>
          <cell r="L101">
            <v>38</v>
          </cell>
          <cell r="M101">
            <v>46</v>
          </cell>
          <cell r="N101">
            <v>6</v>
          </cell>
          <cell r="O101">
            <v>35</v>
          </cell>
          <cell r="P101">
            <v>73</v>
          </cell>
        </row>
        <row r="102">
          <cell r="C102">
            <v>55</v>
          </cell>
          <cell r="D102" t="str">
            <v>СИМОНОВ Михаил</v>
          </cell>
          <cell r="F102" t="str">
            <v>б/р</v>
          </cell>
          <cell r="G102" t="str">
            <v>Златоуст, Челябинская</v>
          </cell>
          <cell r="H102" t="str">
            <v>СТК Технокросс</v>
          </cell>
          <cell r="J102">
            <v>55</v>
          </cell>
          <cell r="K102">
            <v>11</v>
          </cell>
          <cell r="L102">
            <v>30</v>
          </cell>
          <cell r="M102">
            <v>55</v>
          </cell>
          <cell r="N102" t="str">
            <v>сх</v>
          </cell>
          <cell r="O102">
            <v>0</v>
          </cell>
          <cell r="P102">
            <v>30</v>
          </cell>
        </row>
        <row r="103">
          <cell r="C103">
            <v>59</v>
          </cell>
          <cell r="D103" t="str">
            <v>ШИРИНКИН Александр</v>
          </cell>
          <cell r="F103" t="str">
            <v>б/р</v>
          </cell>
          <cell r="G103" t="str">
            <v>Екатеринбург</v>
          </cell>
          <cell r="H103" t="str">
            <v>лично</v>
          </cell>
          <cell r="J103">
            <v>59</v>
          </cell>
          <cell r="K103">
            <v>1</v>
          </cell>
          <cell r="L103">
            <v>45</v>
          </cell>
          <cell r="M103">
            <v>59</v>
          </cell>
          <cell r="N103">
            <v>4</v>
          </cell>
          <cell r="O103">
            <v>38</v>
          </cell>
          <cell r="P103">
            <v>83</v>
          </cell>
        </row>
        <row r="104">
          <cell r="C104">
            <v>69</v>
          </cell>
          <cell r="D104" t="str">
            <v>МЕТЕЛЕВ Андрей</v>
          </cell>
          <cell r="F104" t="str">
            <v>б/р</v>
          </cell>
          <cell r="G104" t="str">
            <v>с.Салобеляк, Кировская</v>
          </cell>
          <cell r="H104" t="str">
            <v>лично</v>
          </cell>
          <cell r="J104">
            <v>69</v>
          </cell>
          <cell r="K104">
            <v>7</v>
          </cell>
          <cell r="L104">
            <v>34</v>
          </cell>
          <cell r="M104">
            <v>69</v>
          </cell>
          <cell r="N104">
            <v>7</v>
          </cell>
          <cell r="O104">
            <v>34</v>
          </cell>
          <cell r="P104">
            <v>68</v>
          </cell>
        </row>
        <row r="105">
          <cell r="C105">
            <v>98</v>
          </cell>
          <cell r="D105" t="str">
            <v>ЗАВЬЯЛОВ Пётр</v>
          </cell>
          <cell r="F105" t="str">
            <v>б/р</v>
          </cell>
          <cell r="G105" t="str">
            <v>п.Есаульский, Челябинская</v>
          </cell>
          <cell r="H105" t="str">
            <v>лично</v>
          </cell>
          <cell r="J105">
            <v>98</v>
          </cell>
          <cell r="K105">
            <v>15</v>
          </cell>
          <cell r="L105">
            <v>26</v>
          </cell>
          <cell r="M105">
            <v>98</v>
          </cell>
          <cell r="N105">
            <v>18</v>
          </cell>
          <cell r="O105">
            <v>23</v>
          </cell>
          <cell r="P105">
            <v>49</v>
          </cell>
        </row>
        <row r="106">
          <cell r="C106">
            <v>157</v>
          </cell>
          <cell r="D106" t="str">
            <v>ПОТЛОВ Сергей</v>
          </cell>
          <cell r="F106" t="str">
            <v>б/р</v>
          </cell>
          <cell r="G106" t="str">
            <v>Златоуст, Челябинская</v>
          </cell>
          <cell r="H106" t="str">
            <v>лично</v>
          </cell>
          <cell r="J106">
            <v>157</v>
          </cell>
          <cell r="K106">
            <v>19</v>
          </cell>
          <cell r="L106">
            <v>22</v>
          </cell>
          <cell r="M106">
            <v>157</v>
          </cell>
          <cell r="N106">
            <v>19</v>
          </cell>
          <cell r="O106">
            <v>22</v>
          </cell>
          <cell r="P106">
            <v>44</v>
          </cell>
        </row>
        <row r="107">
          <cell r="C107">
            <v>167</v>
          </cell>
          <cell r="D107" t="str">
            <v>БОГАТЫРЁВ Алексей</v>
          </cell>
          <cell r="F107" t="str">
            <v>б/р</v>
          </cell>
          <cell r="G107" t="str">
            <v>Снежинск, Челябинская</v>
          </cell>
          <cell r="H107" t="str">
            <v>ДОСААФ России</v>
          </cell>
          <cell r="J107">
            <v>167</v>
          </cell>
          <cell r="K107">
            <v>8</v>
          </cell>
          <cell r="L107">
            <v>33</v>
          </cell>
          <cell r="M107">
            <v>167</v>
          </cell>
          <cell r="N107">
            <v>8</v>
          </cell>
          <cell r="O107">
            <v>33</v>
          </cell>
          <cell r="P107">
            <v>66</v>
          </cell>
        </row>
        <row r="108">
          <cell r="C108">
            <v>196</v>
          </cell>
          <cell r="D108" t="str">
            <v>САЛОМАТОВ Дмитрий</v>
          </cell>
          <cell r="F108" t="str">
            <v>б/р</v>
          </cell>
          <cell r="G108" t="str">
            <v>Екатеринбург</v>
          </cell>
          <cell r="H108" t="str">
            <v>лично</v>
          </cell>
          <cell r="J108">
            <v>196</v>
          </cell>
          <cell r="K108">
            <v>10</v>
          </cell>
          <cell r="L108">
            <v>31</v>
          </cell>
          <cell r="M108">
            <v>196</v>
          </cell>
          <cell r="N108">
            <v>10</v>
          </cell>
          <cell r="O108">
            <v>31</v>
          </cell>
          <cell r="P108">
            <v>62</v>
          </cell>
        </row>
        <row r="109">
          <cell r="C109">
            <v>212</v>
          </cell>
          <cell r="D109" t="str">
            <v>ЦЕПИЛОВ Евгений</v>
          </cell>
          <cell r="F109" t="str">
            <v>б/р</v>
          </cell>
          <cell r="G109" t="str">
            <v>Златоуст, Челябинская</v>
          </cell>
          <cell r="H109" t="str">
            <v>лично</v>
          </cell>
          <cell r="J109">
            <v>212</v>
          </cell>
          <cell r="K109">
            <v>5</v>
          </cell>
          <cell r="L109">
            <v>36</v>
          </cell>
          <cell r="M109">
            <v>212</v>
          </cell>
          <cell r="N109">
            <v>2</v>
          </cell>
          <cell r="O109">
            <v>42</v>
          </cell>
          <cell r="P109">
            <v>78</v>
          </cell>
        </row>
        <row r="110">
          <cell r="C110">
            <v>281</v>
          </cell>
          <cell r="D110" t="str">
            <v>БОНДАРЕНКО Игорь</v>
          </cell>
          <cell r="F110" t="str">
            <v>б/р</v>
          </cell>
          <cell r="G110" t="str">
            <v>Каменск Уральский,Свердловская</v>
          </cell>
          <cell r="H110" t="str">
            <v>лично</v>
          </cell>
          <cell r="J110">
            <v>281</v>
          </cell>
          <cell r="K110">
            <v>16</v>
          </cell>
          <cell r="L110">
            <v>25</v>
          </cell>
          <cell r="M110">
            <v>281</v>
          </cell>
          <cell r="N110">
            <v>11</v>
          </cell>
          <cell r="O110">
            <v>30</v>
          </cell>
          <cell r="P110">
            <v>55</v>
          </cell>
        </row>
        <row r="111">
          <cell r="C111">
            <v>306</v>
          </cell>
          <cell r="D111" t="str">
            <v>МАСЛОВ Игорь</v>
          </cell>
          <cell r="F111" t="str">
            <v>б/р</v>
          </cell>
          <cell r="G111" t="str">
            <v>Заречный, Свердловская</v>
          </cell>
          <cell r="H111" t="str">
            <v>лично</v>
          </cell>
          <cell r="J111">
            <v>306</v>
          </cell>
          <cell r="K111">
            <v>12</v>
          </cell>
          <cell r="L111">
            <v>29</v>
          </cell>
          <cell r="M111">
            <v>306</v>
          </cell>
          <cell r="N111">
            <v>14</v>
          </cell>
          <cell r="O111">
            <v>27</v>
          </cell>
          <cell r="P111">
            <v>56</v>
          </cell>
        </row>
        <row r="112">
          <cell r="C112">
            <v>313</v>
          </cell>
          <cell r="D112" t="str">
            <v>РЕДЬКИН Павел</v>
          </cell>
          <cell r="F112" t="str">
            <v>б/р</v>
          </cell>
          <cell r="G112" t="str">
            <v>Златоуст, Челябинская</v>
          </cell>
          <cell r="H112" t="str">
            <v>СТК Технокросс</v>
          </cell>
          <cell r="J112">
            <v>313</v>
          </cell>
          <cell r="K112">
            <v>20</v>
          </cell>
          <cell r="L112">
            <v>21</v>
          </cell>
          <cell r="M112">
            <v>313</v>
          </cell>
          <cell r="N112">
            <v>15</v>
          </cell>
          <cell r="O112">
            <v>26</v>
          </cell>
          <cell r="P112">
            <v>47</v>
          </cell>
        </row>
        <row r="113">
          <cell r="C113">
            <v>373</v>
          </cell>
          <cell r="D113" t="str">
            <v>ЗАГОВЕНЬЕВ Олег</v>
          </cell>
          <cell r="F113" t="str">
            <v>б/р</v>
          </cell>
          <cell r="G113" t="str">
            <v>Шадринск, Курганская</v>
          </cell>
          <cell r="H113" t="str">
            <v>лично</v>
          </cell>
          <cell r="J113">
            <v>373</v>
          </cell>
          <cell r="K113">
            <v>17</v>
          </cell>
          <cell r="L113">
            <v>24</v>
          </cell>
          <cell r="M113">
            <v>373</v>
          </cell>
          <cell r="N113">
            <v>17</v>
          </cell>
          <cell r="O113">
            <v>24</v>
          </cell>
          <cell r="P113">
            <v>48</v>
          </cell>
        </row>
        <row r="114">
          <cell r="C114">
            <v>471</v>
          </cell>
          <cell r="D114" t="str">
            <v>БИЗЯЕВ Виктор</v>
          </cell>
          <cell r="F114" t="str">
            <v>б/р</v>
          </cell>
          <cell r="G114" t="str">
            <v>Копейск, Челябинская</v>
          </cell>
          <cell r="H114" t="str">
            <v>лично</v>
          </cell>
          <cell r="J114">
            <v>471</v>
          </cell>
          <cell r="K114" t="str">
            <v>сх</v>
          </cell>
          <cell r="L114">
            <v>0</v>
          </cell>
          <cell r="M114">
            <v>471</v>
          </cell>
          <cell r="N114" t="str">
            <v>нс</v>
          </cell>
          <cell r="O114">
            <v>0</v>
          </cell>
          <cell r="P114">
            <v>0</v>
          </cell>
        </row>
        <row r="115">
          <cell r="C115">
            <v>555</v>
          </cell>
          <cell r="D115" t="str">
            <v>ХАНЬЖИН Андрей</v>
          </cell>
          <cell r="F115" t="str">
            <v>б/р</v>
          </cell>
          <cell r="G115" t="str">
            <v>Копейск, Челябинская</v>
          </cell>
          <cell r="H115" t="str">
            <v>лично</v>
          </cell>
          <cell r="J115">
            <v>555</v>
          </cell>
          <cell r="K115">
            <v>6</v>
          </cell>
          <cell r="L115">
            <v>35</v>
          </cell>
          <cell r="M115">
            <v>555</v>
          </cell>
          <cell r="N115">
            <v>5</v>
          </cell>
          <cell r="O115">
            <v>36</v>
          </cell>
          <cell r="P115">
            <v>71</v>
          </cell>
        </row>
        <row r="116">
          <cell r="C116">
            <v>677</v>
          </cell>
          <cell r="D116" t="str">
            <v>ТИХОНОВ Константин</v>
          </cell>
          <cell r="F116" t="str">
            <v>б/р</v>
          </cell>
          <cell r="G116" t="str">
            <v>Челябинск</v>
          </cell>
          <cell r="H116" t="str">
            <v>лично</v>
          </cell>
          <cell r="J116">
            <v>677</v>
          </cell>
          <cell r="K116">
            <v>13</v>
          </cell>
          <cell r="L116">
            <v>28</v>
          </cell>
          <cell r="M116">
            <v>677</v>
          </cell>
          <cell r="N116">
            <v>13</v>
          </cell>
          <cell r="O116">
            <v>28</v>
          </cell>
          <cell r="P116">
            <v>56</v>
          </cell>
        </row>
        <row r="117">
          <cell r="C117">
            <v>713</v>
          </cell>
          <cell r="D117" t="str">
            <v>БОГАТЫРЁВ Сергей</v>
          </cell>
          <cell r="F117" t="str">
            <v>б/р</v>
          </cell>
          <cell r="G117" t="str">
            <v>Снежинск, Челябинская</v>
          </cell>
          <cell r="H117" t="str">
            <v>ДОСААФ России</v>
          </cell>
          <cell r="J117">
            <v>713</v>
          </cell>
          <cell r="K117">
            <v>9</v>
          </cell>
          <cell r="L117">
            <v>32</v>
          </cell>
          <cell r="M117">
            <v>713</v>
          </cell>
          <cell r="N117">
            <v>9</v>
          </cell>
          <cell r="O117">
            <v>32</v>
          </cell>
          <cell r="P117">
            <v>64</v>
          </cell>
        </row>
        <row r="118">
          <cell r="C118">
            <v>808</v>
          </cell>
          <cell r="D118" t="str">
            <v>СОКОЛОВ Игорь</v>
          </cell>
          <cell r="F118" t="str">
            <v>б/р</v>
          </cell>
          <cell r="G118" t="str">
            <v>Челябинск</v>
          </cell>
          <cell r="H118" t="str">
            <v>лично</v>
          </cell>
          <cell r="J118">
            <v>808</v>
          </cell>
          <cell r="K118">
            <v>2</v>
          </cell>
          <cell r="L118">
            <v>42</v>
          </cell>
          <cell r="M118">
            <v>808</v>
          </cell>
          <cell r="N118">
            <v>1</v>
          </cell>
          <cell r="O118">
            <v>45</v>
          </cell>
          <cell r="P118">
            <v>87</v>
          </cell>
        </row>
        <row r="119">
          <cell r="C119">
            <v>989</v>
          </cell>
          <cell r="D119" t="str">
            <v>ЖЕЛНИЦКИХ Дмитрий</v>
          </cell>
          <cell r="F119" t="str">
            <v>б/р</v>
          </cell>
          <cell r="G119" t="str">
            <v>Шадринск, Курганская</v>
          </cell>
          <cell r="H119" t="str">
            <v>лично</v>
          </cell>
          <cell r="J119">
            <v>999</v>
          </cell>
          <cell r="K119">
            <v>14</v>
          </cell>
          <cell r="L119">
            <v>27</v>
          </cell>
          <cell r="M119">
            <v>999</v>
          </cell>
          <cell r="N119">
            <v>12</v>
          </cell>
          <cell r="O119">
            <v>29</v>
          </cell>
          <cell r="P119">
            <v>56</v>
          </cell>
        </row>
        <row r="120">
          <cell r="P120">
            <v>0</v>
          </cell>
        </row>
        <row r="121">
          <cell r="P121">
            <v>0</v>
          </cell>
        </row>
        <row r="122">
          <cell r="P122">
            <v>0</v>
          </cell>
        </row>
        <row r="123">
          <cell r="P123">
            <v>0</v>
          </cell>
        </row>
        <row r="124">
          <cell r="P124">
            <v>0</v>
          </cell>
        </row>
        <row r="125">
          <cell r="P125">
            <v>0</v>
          </cell>
        </row>
        <row r="126">
          <cell r="P126">
            <v>0</v>
          </cell>
        </row>
        <row r="127">
          <cell r="P127">
            <v>0</v>
          </cell>
        </row>
        <row r="128">
          <cell r="P128">
            <v>0</v>
          </cell>
        </row>
        <row r="129">
          <cell r="C129" t="str">
            <v>-</v>
          </cell>
          <cell r="D129">
            <v>2</v>
          </cell>
          <cell r="E129">
            <v>3</v>
          </cell>
          <cell r="F129">
            <v>4</v>
          </cell>
          <cell r="G129">
            <v>5</v>
          </cell>
          <cell r="H129">
            <v>6</v>
          </cell>
          <cell r="I129">
            <v>7</v>
          </cell>
          <cell r="J129">
            <v>12</v>
          </cell>
          <cell r="K129">
            <v>13</v>
          </cell>
          <cell r="L129">
            <v>14</v>
          </cell>
          <cell r="M129">
            <v>16</v>
          </cell>
          <cell r="N129">
            <v>17</v>
          </cell>
          <cell r="O129">
            <v>18</v>
          </cell>
          <cell r="P129">
            <v>20</v>
          </cell>
          <cell r="Q129">
            <v>21</v>
          </cell>
          <cell r="R129">
            <v>22</v>
          </cell>
          <cell r="S129">
            <v>23</v>
          </cell>
          <cell r="T129">
            <v>24</v>
          </cell>
          <cell r="U129">
            <v>25</v>
          </cell>
          <cell r="V129">
            <v>26</v>
          </cell>
          <cell r="W129">
            <v>27</v>
          </cell>
        </row>
        <row r="130">
          <cell r="C130">
            <v>3</v>
          </cell>
          <cell r="D130" t="str">
            <v>ГРЕБЕНЕВ Сергей</v>
          </cell>
          <cell r="F130" t="str">
            <v>б/р</v>
          </cell>
          <cell r="G130" t="str">
            <v>Челябинск</v>
          </cell>
          <cell r="H130" t="str">
            <v>лично</v>
          </cell>
          <cell r="J130">
            <v>3</v>
          </cell>
          <cell r="K130">
            <v>13</v>
          </cell>
          <cell r="L130">
            <v>28</v>
          </cell>
          <cell r="M130">
            <v>3</v>
          </cell>
          <cell r="N130">
            <v>10</v>
          </cell>
          <cell r="O130">
            <v>31</v>
          </cell>
          <cell r="P130">
            <v>59</v>
          </cell>
        </row>
        <row r="131">
          <cell r="C131">
            <v>7</v>
          </cell>
          <cell r="D131" t="str">
            <v>ЧЕРНЫШЕВ Роман</v>
          </cell>
          <cell r="F131" t="str">
            <v>б/р</v>
          </cell>
          <cell r="G131" t="str">
            <v>Челябинск</v>
          </cell>
          <cell r="H131" t="str">
            <v>лично</v>
          </cell>
          <cell r="J131">
            <v>7</v>
          </cell>
          <cell r="K131">
            <v>11</v>
          </cell>
          <cell r="L131">
            <v>30</v>
          </cell>
          <cell r="M131">
            <v>7</v>
          </cell>
          <cell r="N131">
            <v>9</v>
          </cell>
          <cell r="O131">
            <v>32</v>
          </cell>
          <cell r="P131">
            <v>62</v>
          </cell>
        </row>
        <row r="132">
          <cell r="C132">
            <v>8</v>
          </cell>
          <cell r="D132" t="str">
            <v>ПОЛЯКОВ Никита</v>
          </cell>
          <cell r="F132" t="str">
            <v>б/р</v>
          </cell>
          <cell r="G132" t="str">
            <v>Челябинск</v>
          </cell>
          <cell r="H132" t="str">
            <v>лично</v>
          </cell>
          <cell r="J132">
            <v>8</v>
          </cell>
          <cell r="K132">
            <v>5</v>
          </cell>
          <cell r="L132">
            <v>36</v>
          </cell>
          <cell r="M132">
            <v>8</v>
          </cell>
          <cell r="N132">
            <v>2</v>
          </cell>
          <cell r="O132">
            <v>42</v>
          </cell>
          <cell r="P132">
            <v>78</v>
          </cell>
        </row>
        <row r="133">
          <cell r="C133">
            <v>17</v>
          </cell>
          <cell r="D133" t="str">
            <v>ПОПЫРКО Евгений</v>
          </cell>
          <cell r="F133" t="str">
            <v>б/р</v>
          </cell>
          <cell r="G133" t="str">
            <v>Челябинск</v>
          </cell>
          <cell r="H133" t="str">
            <v>МБУ СДЮСТШ-КМВЛ</v>
          </cell>
          <cell r="J133">
            <v>17</v>
          </cell>
          <cell r="K133">
            <v>12</v>
          </cell>
          <cell r="L133">
            <v>29</v>
          </cell>
          <cell r="M133">
            <v>17</v>
          </cell>
          <cell r="N133">
            <v>12</v>
          </cell>
          <cell r="O133">
            <v>29</v>
          </cell>
          <cell r="P133">
            <v>58</v>
          </cell>
        </row>
        <row r="134">
          <cell r="C134">
            <v>21</v>
          </cell>
          <cell r="D134" t="str">
            <v>ОРЕВКОВ Иван</v>
          </cell>
          <cell r="F134" t="str">
            <v>б/р</v>
          </cell>
          <cell r="G134" t="str">
            <v>Магнитогорск,Челябинская</v>
          </cell>
          <cell r="H134" t="str">
            <v>лично</v>
          </cell>
          <cell r="J134">
            <v>21</v>
          </cell>
          <cell r="K134">
            <v>3</v>
          </cell>
          <cell r="L134">
            <v>40</v>
          </cell>
          <cell r="M134">
            <v>21</v>
          </cell>
          <cell r="N134">
            <v>4</v>
          </cell>
          <cell r="O134">
            <v>38</v>
          </cell>
          <cell r="P134">
            <v>78</v>
          </cell>
        </row>
        <row r="135">
          <cell r="C135">
            <v>74</v>
          </cell>
          <cell r="D135" t="str">
            <v>ЮДИН Дмитрий</v>
          </cell>
          <cell r="F135" t="str">
            <v>б/р</v>
          </cell>
          <cell r="G135" t="str">
            <v>Челябинск</v>
          </cell>
          <cell r="H135" t="str">
            <v>лично</v>
          </cell>
          <cell r="J135">
            <v>74</v>
          </cell>
          <cell r="K135">
            <v>9</v>
          </cell>
          <cell r="L135">
            <v>32</v>
          </cell>
          <cell r="M135">
            <v>74</v>
          </cell>
          <cell r="N135">
            <v>11</v>
          </cell>
          <cell r="O135">
            <v>30</v>
          </cell>
          <cell r="P135">
            <v>62</v>
          </cell>
        </row>
        <row r="136">
          <cell r="C136">
            <v>89</v>
          </cell>
          <cell r="D136" t="str">
            <v>ЖДАНОВ Владимир</v>
          </cell>
          <cell r="F136" t="str">
            <v>б/р</v>
          </cell>
          <cell r="G136" t="str">
            <v>Новый Уренгой, ЯНАО</v>
          </cell>
          <cell r="H136" t="str">
            <v>лично</v>
          </cell>
          <cell r="J136">
            <v>89</v>
          </cell>
          <cell r="K136">
            <v>1</v>
          </cell>
          <cell r="L136">
            <v>45</v>
          </cell>
          <cell r="M136">
            <v>89</v>
          </cell>
          <cell r="N136">
            <v>8</v>
          </cell>
          <cell r="O136">
            <v>33</v>
          </cell>
          <cell r="P136">
            <v>78</v>
          </cell>
        </row>
        <row r="137">
          <cell r="C137">
            <v>106</v>
          </cell>
          <cell r="D137" t="str">
            <v>БИТЮКОВ Александр</v>
          </cell>
          <cell r="F137" t="str">
            <v>б/р</v>
          </cell>
          <cell r="G137" t="str">
            <v>Тюмень</v>
          </cell>
          <cell r="H137" t="str">
            <v>МАОУ ДОД ДЮСШ Старт XXI</v>
          </cell>
          <cell r="J137">
            <v>106</v>
          </cell>
          <cell r="K137">
            <v>4</v>
          </cell>
          <cell r="L137">
            <v>38</v>
          </cell>
          <cell r="M137">
            <v>106</v>
          </cell>
          <cell r="N137">
            <v>1</v>
          </cell>
          <cell r="O137">
            <v>45</v>
          </cell>
          <cell r="P137">
            <v>83</v>
          </cell>
        </row>
        <row r="138">
          <cell r="C138">
            <v>177</v>
          </cell>
          <cell r="D138" t="str">
            <v>КАТКОВ Артём</v>
          </cell>
          <cell r="F138" t="str">
            <v>б/р</v>
          </cell>
          <cell r="G138" t="str">
            <v>Курган</v>
          </cell>
          <cell r="H138" t="str">
            <v>ДДТ Радуга</v>
          </cell>
          <cell r="J138">
            <v>177</v>
          </cell>
          <cell r="K138">
            <v>7</v>
          </cell>
          <cell r="L138">
            <v>34</v>
          </cell>
          <cell r="M138">
            <v>177</v>
          </cell>
          <cell r="N138">
            <v>6</v>
          </cell>
          <cell r="O138">
            <v>35</v>
          </cell>
          <cell r="P138">
            <v>69</v>
          </cell>
        </row>
        <row r="139">
          <cell r="C139">
            <v>375</v>
          </cell>
          <cell r="D139" t="str">
            <v>СЕРГО Илья</v>
          </cell>
          <cell r="F139" t="str">
            <v>б/р</v>
          </cell>
          <cell r="G139" t="str">
            <v>Курган</v>
          </cell>
          <cell r="H139" t="str">
            <v>лично</v>
          </cell>
          <cell r="J139">
            <v>375</v>
          </cell>
          <cell r="K139">
            <v>2</v>
          </cell>
          <cell r="L139">
            <v>42</v>
          </cell>
          <cell r="M139">
            <v>375</v>
          </cell>
          <cell r="N139" t="str">
            <v>сх</v>
          </cell>
          <cell r="O139">
            <v>0</v>
          </cell>
          <cell r="P139">
            <v>42</v>
          </cell>
        </row>
        <row r="140">
          <cell r="C140">
            <v>380</v>
          </cell>
          <cell r="D140" t="str">
            <v>ПОЛЕВИК Дмитрий</v>
          </cell>
          <cell r="F140" t="str">
            <v>б/р</v>
          </cell>
          <cell r="G140" t="str">
            <v>Челябинск</v>
          </cell>
          <cell r="H140" t="str">
            <v>лично</v>
          </cell>
          <cell r="J140">
            <v>380</v>
          </cell>
          <cell r="K140">
            <v>10</v>
          </cell>
          <cell r="L140">
            <v>31</v>
          </cell>
          <cell r="M140">
            <v>380</v>
          </cell>
          <cell r="N140">
            <v>7</v>
          </cell>
          <cell r="O140">
            <v>34</v>
          </cell>
          <cell r="P140">
            <v>65</v>
          </cell>
        </row>
        <row r="141">
          <cell r="C141">
            <v>470</v>
          </cell>
          <cell r="D141" t="str">
            <v>СОКОЛОВ Илья</v>
          </cell>
          <cell r="F141" t="str">
            <v>б/р</v>
          </cell>
          <cell r="G141" t="str">
            <v>Копейск, Челябинская</v>
          </cell>
          <cell r="H141" t="str">
            <v>лично</v>
          </cell>
          <cell r="J141">
            <v>470</v>
          </cell>
          <cell r="K141">
            <v>8</v>
          </cell>
          <cell r="L141">
            <v>33</v>
          </cell>
          <cell r="M141">
            <v>470</v>
          </cell>
          <cell r="N141">
            <v>5</v>
          </cell>
          <cell r="O141">
            <v>36</v>
          </cell>
          <cell r="P141">
            <v>69</v>
          </cell>
        </row>
        <row r="142">
          <cell r="C142">
            <v>515</v>
          </cell>
          <cell r="D142" t="str">
            <v>ГИНДУЛИН Игорь</v>
          </cell>
          <cell r="F142" t="str">
            <v>б/р</v>
          </cell>
          <cell r="G142" t="str">
            <v>Челябинск</v>
          </cell>
          <cell r="H142" t="str">
            <v>МБУ СДЮСТШ-КМВЛ</v>
          </cell>
          <cell r="J142">
            <v>515</v>
          </cell>
          <cell r="K142">
            <v>6</v>
          </cell>
          <cell r="L142">
            <v>35</v>
          </cell>
          <cell r="M142">
            <v>515</v>
          </cell>
          <cell r="N142">
            <v>3</v>
          </cell>
          <cell r="O142">
            <v>40</v>
          </cell>
          <cell r="P142">
            <v>75</v>
          </cell>
        </row>
        <row r="143">
          <cell r="K143">
            <v>14</v>
          </cell>
          <cell r="L143">
            <v>27</v>
          </cell>
          <cell r="N143">
            <v>14</v>
          </cell>
          <cell r="O143">
            <v>27</v>
          </cell>
          <cell r="P143">
            <v>54</v>
          </cell>
        </row>
        <row r="144">
          <cell r="K144">
            <v>15</v>
          </cell>
          <cell r="L144">
            <v>26</v>
          </cell>
          <cell r="N144">
            <v>15</v>
          </cell>
          <cell r="O144">
            <v>26</v>
          </cell>
          <cell r="P144">
            <v>52</v>
          </cell>
        </row>
        <row r="145">
          <cell r="K145">
            <v>16</v>
          </cell>
          <cell r="L145">
            <v>25</v>
          </cell>
          <cell r="N145">
            <v>16</v>
          </cell>
          <cell r="O145">
            <v>25</v>
          </cell>
          <cell r="P145">
            <v>50</v>
          </cell>
        </row>
        <row r="146">
          <cell r="K146">
            <v>17</v>
          </cell>
          <cell r="L146">
            <v>24</v>
          </cell>
          <cell r="N146">
            <v>17</v>
          </cell>
          <cell r="O146">
            <v>24</v>
          </cell>
          <cell r="P146">
            <v>48</v>
          </cell>
        </row>
        <row r="147">
          <cell r="K147">
            <v>18</v>
          </cell>
          <cell r="L147">
            <v>23</v>
          </cell>
          <cell r="N147">
            <v>18</v>
          </cell>
          <cell r="O147">
            <v>23</v>
          </cell>
          <cell r="P147">
            <v>46</v>
          </cell>
        </row>
        <row r="148">
          <cell r="K148">
            <v>19</v>
          </cell>
          <cell r="L148">
            <v>22</v>
          </cell>
          <cell r="N148">
            <v>19</v>
          </cell>
          <cell r="O148">
            <v>22</v>
          </cell>
          <cell r="P148">
            <v>44</v>
          </cell>
        </row>
        <row r="149">
          <cell r="K149">
            <v>20</v>
          </cell>
          <cell r="L149">
            <v>21</v>
          </cell>
          <cell r="N149">
            <v>20</v>
          </cell>
          <cell r="O149">
            <v>21</v>
          </cell>
          <cell r="P149">
            <v>42</v>
          </cell>
        </row>
        <row r="150">
          <cell r="K150">
            <v>21</v>
          </cell>
          <cell r="L150">
            <v>20</v>
          </cell>
          <cell r="N150">
            <v>21</v>
          </cell>
          <cell r="O150">
            <v>20</v>
          </cell>
          <cell r="P150">
            <v>40</v>
          </cell>
        </row>
        <row r="151">
          <cell r="P151">
            <v>0</v>
          </cell>
        </row>
        <row r="152">
          <cell r="P152">
            <v>0</v>
          </cell>
        </row>
        <row r="153">
          <cell r="P153">
            <v>0</v>
          </cell>
        </row>
        <row r="154">
          <cell r="P154">
            <v>0</v>
          </cell>
        </row>
        <row r="155">
          <cell r="P155">
            <v>0</v>
          </cell>
        </row>
        <row r="156">
          <cell r="P156">
            <v>0</v>
          </cell>
        </row>
        <row r="157">
          <cell r="P157">
            <v>0</v>
          </cell>
        </row>
        <row r="158">
          <cell r="P158">
            <v>0</v>
          </cell>
        </row>
        <row r="159">
          <cell r="P159">
            <v>0</v>
          </cell>
        </row>
        <row r="160">
          <cell r="C160" t="str">
            <v>-</v>
          </cell>
          <cell r="D160">
            <v>2</v>
          </cell>
          <cell r="E160">
            <v>3</v>
          </cell>
          <cell r="F160">
            <v>4</v>
          </cell>
          <cell r="G160">
            <v>5</v>
          </cell>
          <cell r="H160">
            <v>6</v>
          </cell>
          <cell r="I160">
            <v>7</v>
          </cell>
          <cell r="J160">
            <v>12</v>
          </cell>
          <cell r="K160">
            <v>13</v>
          </cell>
          <cell r="L160">
            <v>14</v>
          </cell>
          <cell r="M160">
            <v>16</v>
          </cell>
          <cell r="N160">
            <v>17</v>
          </cell>
          <cell r="O160">
            <v>18</v>
          </cell>
          <cell r="P160">
            <v>20</v>
          </cell>
          <cell r="Q160">
            <v>21</v>
          </cell>
          <cell r="R160">
            <v>22</v>
          </cell>
          <cell r="S160">
            <v>23</v>
          </cell>
          <cell r="T160">
            <v>24</v>
          </cell>
          <cell r="U160">
            <v>25</v>
          </cell>
          <cell r="V160">
            <v>26</v>
          </cell>
          <cell r="W160">
            <v>27</v>
          </cell>
        </row>
        <row r="161">
          <cell r="C161">
            <v>18</v>
          </cell>
          <cell r="D161" t="str">
            <v>КНУТАРЕВА Алена</v>
          </cell>
          <cell r="F161" t="str">
            <v>б/р</v>
          </cell>
          <cell r="G161" t="str">
            <v>Челябинск</v>
          </cell>
          <cell r="H161" t="str">
            <v>лично</v>
          </cell>
          <cell r="J161">
            <v>18</v>
          </cell>
          <cell r="K161">
            <v>2</v>
          </cell>
          <cell r="L161">
            <v>42</v>
          </cell>
          <cell r="M161">
            <v>18</v>
          </cell>
          <cell r="N161">
            <v>2</v>
          </cell>
          <cell r="O161">
            <v>42</v>
          </cell>
          <cell r="P161">
            <v>84</v>
          </cell>
        </row>
        <row r="162">
          <cell r="C162">
            <v>79</v>
          </cell>
          <cell r="D162" t="str">
            <v>ГАЛИМОВА Алина</v>
          </cell>
          <cell r="F162" t="str">
            <v>б/р</v>
          </cell>
          <cell r="G162" t="str">
            <v>Копейск, Челябинская</v>
          </cell>
          <cell r="H162" t="str">
            <v>СК Победа</v>
          </cell>
          <cell r="J162">
            <v>79</v>
          </cell>
          <cell r="K162">
            <v>4</v>
          </cell>
          <cell r="L162">
            <v>38</v>
          </cell>
          <cell r="M162">
            <v>79</v>
          </cell>
          <cell r="N162">
            <v>4</v>
          </cell>
          <cell r="O162">
            <v>38</v>
          </cell>
          <cell r="P162">
            <v>76</v>
          </cell>
        </row>
        <row r="163">
          <cell r="C163">
            <v>99</v>
          </cell>
          <cell r="D163" t="str">
            <v>ПОЛЯКОВА Екатерина</v>
          </cell>
          <cell r="F163" t="str">
            <v>б/р</v>
          </cell>
          <cell r="G163" t="str">
            <v>Челябинск</v>
          </cell>
          <cell r="H163" t="str">
            <v>лично</v>
          </cell>
          <cell r="J163">
            <v>99</v>
          </cell>
          <cell r="K163">
            <v>3</v>
          </cell>
          <cell r="L163">
            <v>40</v>
          </cell>
          <cell r="M163">
            <v>99</v>
          </cell>
          <cell r="N163">
            <v>3</v>
          </cell>
          <cell r="O163">
            <v>40</v>
          </cell>
          <cell r="P163">
            <v>80</v>
          </cell>
        </row>
        <row r="164">
          <cell r="C164">
            <v>100</v>
          </cell>
          <cell r="D164" t="str">
            <v>НЕВЕЖИНА Александра</v>
          </cell>
          <cell r="F164" t="str">
            <v>б/р</v>
          </cell>
          <cell r="G164" t="str">
            <v>Тюмень</v>
          </cell>
          <cell r="H164" t="str">
            <v>МАОУ ДОД ДЮСШ Старт XXI</v>
          </cell>
          <cell r="J164">
            <v>100</v>
          </cell>
          <cell r="K164" t="str">
            <v>нс</v>
          </cell>
          <cell r="L164">
            <v>0</v>
          </cell>
          <cell r="M164">
            <v>100</v>
          </cell>
          <cell r="N164" t="str">
            <v>нс</v>
          </cell>
          <cell r="O164">
            <v>0</v>
          </cell>
          <cell r="P164">
            <v>0</v>
          </cell>
        </row>
        <row r="165">
          <cell r="C165">
            <v>101</v>
          </cell>
          <cell r="D165" t="str">
            <v>ИВАНОВА Виктория</v>
          </cell>
          <cell r="F165" t="str">
            <v>б/р</v>
          </cell>
          <cell r="G165" t="str">
            <v>Тюмень</v>
          </cell>
          <cell r="H165" t="str">
            <v>МАОУ ДОД ДЮСШ Старт XXI</v>
          </cell>
          <cell r="J165">
            <v>101</v>
          </cell>
          <cell r="K165">
            <v>1</v>
          </cell>
          <cell r="L165">
            <v>45</v>
          </cell>
          <cell r="M165">
            <v>101</v>
          </cell>
          <cell r="N165">
            <v>1</v>
          </cell>
          <cell r="O165">
            <v>45</v>
          </cell>
          <cell r="P165">
            <v>90</v>
          </cell>
        </row>
        <row r="166">
          <cell r="K166">
            <v>6</v>
          </cell>
          <cell r="L166">
            <v>35</v>
          </cell>
          <cell r="N166">
            <v>6</v>
          </cell>
          <cell r="O166">
            <v>35</v>
          </cell>
          <cell r="P166">
            <v>70</v>
          </cell>
        </row>
        <row r="167">
          <cell r="K167">
            <v>7</v>
          </cell>
          <cell r="L167">
            <v>34</v>
          </cell>
          <cell r="N167">
            <v>7</v>
          </cell>
          <cell r="O167">
            <v>34</v>
          </cell>
          <cell r="P167">
            <v>68</v>
          </cell>
        </row>
        <row r="168">
          <cell r="K168">
            <v>8</v>
          </cell>
          <cell r="L168">
            <v>33</v>
          </cell>
          <cell r="N168">
            <v>8</v>
          </cell>
          <cell r="O168">
            <v>33</v>
          </cell>
          <cell r="P168">
            <v>66</v>
          </cell>
        </row>
        <row r="169">
          <cell r="K169">
            <v>9</v>
          </cell>
          <cell r="L169">
            <v>32</v>
          </cell>
          <cell r="N169">
            <v>9</v>
          </cell>
          <cell r="O169">
            <v>32</v>
          </cell>
          <cell r="P169">
            <v>64</v>
          </cell>
        </row>
        <row r="170">
          <cell r="K170">
            <v>10</v>
          </cell>
          <cell r="L170">
            <v>31</v>
          </cell>
          <cell r="N170">
            <v>10</v>
          </cell>
          <cell r="O170">
            <v>31</v>
          </cell>
          <cell r="P170">
            <v>62</v>
          </cell>
        </row>
        <row r="171">
          <cell r="K171">
            <v>11</v>
          </cell>
          <cell r="L171">
            <v>30</v>
          </cell>
          <cell r="N171">
            <v>11</v>
          </cell>
          <cell r="O171">
            <v>30</v>
          </cell>
          <cell r="P171">
            <v>60</v>
          </cell>
        </row>
        <row r="172">
          <cell r="K172">
            <v>12</v>
          </cell>
          <cell r="L172">
            <v>29</v>
          </cell>
          <cell r="N172">
            <v>12</v>
          </cell>
          <cell r="O172">
            <v>29</v>
          </cell>
          <cell r="P172">
            <v>58</v>
          </cell>
        </row>
        <row r="173">
          <cell r="K173">
            <v>13</v>
          </cell>
          <cell r="L173">
            <v>28</v>
          </cell>
          <cell r="N173">
            <v>13</v>
          </cell>
          <cell r="O173">
            <v>28</v>
          </cell>
          <cell r="P173">
            <v>56</v>
          </cell>
        </row>
        <row r="174">
          <cell r="K174">
            <v>14</v>
          </cell>
          <cell r="L174">
            <v>27</v>
          </cell>
          <cell r="N174">
            <v>14</v>
          </cell>
          <cell r="O174">
            <v>27</v>
          </cell>
          <cell r="P174">
            <v>54</v>
          </cell>
        </row>
        <row r="175">
          <cell r="K175">
            <v>15</v>
          </cell>
          <cell r="L175">
            <v>26</v>
          </cell>
          <cell r="N175">
            <v>15</v>
          </cell>
          <cell r="O175">
            <v>26</v>
          </cell>
          <cell r="P175">
            <v>52</v>
          </cell>
        </row>
        <row r="176">
          <cell r="K176">
            <v>16</v>
          </cell>
          <cell r="L176">
            <v>25</v>
          </cell>
          <cell r="N176">
            <v>16</v>
          </cell>
          <cell r="O176">
            <v>25</v>
          </cell>
          <cell r="P176">
            <v>50</v>
          </cell>
        </row>
        <row r="177">
          <cell r="K177">
            <v>17</v>
          </cell>
          <cell r="L177">
            <v>24</v>
          </cell>
          <cell r="N177">
            <v>17</v>
          </cell>
          <cell r="O177">
            <v>24</v>
          </cell>
          <cell r="P177">
            <v>48</v>
          </cell>
        </row>
        <row r="178">
          <cell r="K178">
            <v>18</v>
          </cell>
          <cell r="L178">
            <v>23</v>
          </cell>
          <cell r="N178">
            <v>18</v>
          </cell>
          <cell r="O178">
            <v>23</v>
          </cell>
          <cell r="P178">
            <v>46</v>
          </cell>
        </row>
        <row r="179">
          <cell r="K179">
            <v>19</v>
          </cell>
          <cell r="L179">
            <v>22</v>
          </cell>
          <cell r="N179">
            <v>19</v>
          </cell>
          <cell r="O179">
            <v>22</v>
          </cell>
          <cell r="P179">
            <v>44</v>
          </cell>
        </row>
        <row r="180">
          <cell r="K180">
            <v>20</v>
          </cell>
          <cell r="L180">
            <v>21</v>
          </cell>
          <cell r="N180">
            <v>20</v>
          </cell>
          <cell r="O180">
            <v>21</v>
          </cell>
          <cell r="P180">
            <v>42</v>
          </cell>
        </row>
        <row r="181">
          <cell r="K181">
            <v>21</v>
          </cell>
          <cell r="L181">
            <v>20</v>
          </cell>
          <cell r="N181">
            <v>21</v>
          </cell>
          <cell r="O181">
            <v>20</v>
          </cell>
          <cell r="P181">
            <v>40</v>
          </cell>
        </row>
        <row r="182">
          <cell r="P182">
            <v>0</v>
          </cell>
        </row>
        <row r="183">
          <cell r="P183">
            <v>0</v>
          </cell>
        </row>
        <row r="184">
          <cell r="P184">
            <v>0</v>
          </cell>
        </row>
        <row r="185">
          <cell r="P185">
            <v>0</v>
          </cell>
        </row>
        <row r="186">
          <cell r="P186">
            <v>0</v>
          </cell>
        </row>
        <row r="187">
          <cell r="P187">
            <v>0</v>
          </cell>
        </row>
        <row r="188">
          <cell r="P188">
            <v>0</v>
          </cell>
        </row>
        <row r="189">
          <cell r="P189">
            <v>0</v>
          </cell>
        </row>
        <row r="190">
          <cell r="P190">
            <v>0</v>
          </cell>
        </row>
        <row r="191">
          <cell r="C191" t="str">
            <v>-</v>
          </cell>
          <cell r="D191">
            <v>2</v>
          </cell>
          <cell r="E191">
            <v>3</v>
          </cell>
          <cell r="F191">
            <v>4</v>
          </cell>
          <cell r="G191">
            <v>5</v>
          </cell>
          <cell r="H191">
            <v>6</v>
          </cell>
          <cell r="I191">
            <v>7</v>
          </cell>
          <cell r="J191">
            <v>12</v>
          </cell>
          <cell r="K191">
            <v>13</v>
          </cell>
          <cell r="L191">
            <v>14</v>
          </cell>
          <cell r="M191">
            <v>16</v>
          </cell>
          <cell r="N191">
            <v>17</v>
          </cell>
          <cell r="O191">
            <v>18</v>
          </cell>
          <cell r="P191">
            <v>20</v>
          </cell>
          <cell r="Q191">
            <v>21</v>
          </cell>
          <cell r="R191">
            <v>22</v>
          </cell>
          <cell r="S191">
            <v>23</v>
          </cell>
          <cell r="T191">
            <v>24</v>
          </cell>
          <cell r="U191">
            <v>25</v>
          </cell>
          <cell r="V191">
            <v>26</v>
          </cell>
          <cell r="W191">
            <v>27</v>
          </cell>
        </row>
        <row r="192">
          <cell r="C192">
            <v>7</v>
          </cell>
          <cell r="D192" t="str">
            <v>КАЛУГИН Юрий</v>
          </cell>
          <cell r="E192" t="str">
            <v>А1 000580</v>
          </cell>
          <cell r="F192" t="str">
            <v>I</v>
          </cell>
          <cell r="G192" t="str">
            <v>Екатеринбург</v>
          </cell>
          <cell r="H192" t="str">
            <v>лично</v>
          </cell>
          <cell r="I192" t="str">
            <v>Yam</v>
          </cell>
          <cell r="J192">
            <v>7</v>
          </cell>
          <cell r="K192">
            <v>18</v>
          </cell>
          <cell r="L192">
            <v>3</v>
          </cell>
          <cell r="M192">
            <v>7</v>
          </cell>
          <cell r="N192">
            <v>17</v>
          </cell>
          <cell r="O192">
            <v>4</v>
          </cell>
          <cell r="P192">
            <v>7</v>
          </cell>
        </row>
        <row r="193">
          <cell r="C193">
            <v>9</v>
          </cell>
          <cell r="D193" t="str">
            <v>БОБИН Владимир</v>
          </cell>
          <cell r="E193" t="str">
            <v>А1 22858658</v>
          </cell>
          <cell r="F193" t="str">
            <v>КМС</v>
          </cell>
          <cell r="G193" t="str">
            <v>Каменск Уральский,Свердловская</v>
          </cell>
          <cell r="H193" t="str">
            <v>Центр по ТВС-Уралтранстром - АНО ЦТВС им.Г.Кадырова-ДОСААФ России</v>
          </cell>
          <cell r="I193" t="str">
            <v>Yam</v>
          </cell>
          <cell r="J193">
            <v>9</v>
          </cell>
          <cell r="K193">
            <v>4</v>
          </cell>
          <cell r="L193">
            <v>18</v>
          </cell>
          <cell r="M193">
            <v>9</v>
          </cell>
          <cell r="N193">
            <v>5</v>
          </cell>
          <cell r="O193">
            <v>16</v>
          </cell>
          <cell r="P193">
            <v>34</v>
          </cell>
        </row>
        <row r="194">
          <cell r="C194">
            <v>19</v>
          </cell>
          <cell r="D194" t="str">
            <v>КОЗЛОВ Михаил</v>
          </cell>
          <cell r="E194" t="str">
            <v>А1 000586</v>
          </cell>
          <cell r="F194" t="str">
            <v>МС</v>
          </cell>
          <cell r="G194" t="str">
            <v>Челябинск</v>
          </cell>
          <cell r="H194" t="str">
            <v>МБУ СДЮСТШ-КМВЛ</v>
          </cell>
          <cell r="I194" t="str">
            <v>Hon</v>
          </cell>
          <cell r="J194">
            <v>19</v>
          </cell>
          <cell r="K194" t="str">
            <v>нс</v>
          </cell>
          <cell r="L194">
            <v>0</v>
          </cell>
          <cell r="M194">
            <v>19</v>
          </cell>
          <cell r="N194" t="str">
            <v>нс</v>
          </cell>
          <cell r="O194">
            <v>0</v>
          </cell>
          <cell r="P194">
            <v>0</v>
          </cell>
        </row>
        <row r="195">
          <cell r="C195">
            <v>20</v>
          </cell>
          <cell r="D195" t="str">
            <v>БАТОВ Николай</v>
          </cell>
          <cell r="E195" t="str">
            <v>А1 22858210</v>
          </cell>
          <cell r="F195" t="str">
            <v>КМС</v>
          </cell>
          <cell r="G195" t="str">
            <v>Каменск Уральский,Свердловская</v>
          </cell>
          <cell r="H195" t="str">
            <v>Центр по ТВС-Уралтранстром -ДОСААФ России</v>
          </cell>
          <cell r="I195" t="str">
            <v>КТМ</v>
          </cell>
          <cell r="J195">
            <v>20</v>
          </cell>
          <cell r="K195">
            <v>5</v>
          </cell>
          <cell r="L195">
            <v>16</v>
          </cell>
          <cell r="M195">
            <v>20</v>
          </cell>
          <cell r="N195">
            <v>4</v>
          </cell>
          <cell r="O195">
            <v>18</v>
          </cell>
          <cell r="P195">
            <v>34</v>
          </cell>
        </row>
        <row r="196">
          <cell r="C196">
            <v>39</v>
          </cell>
          <cell r="D196" t="str">
            <v>ЧЕРЕПАНОВ Пётр</v>
          </cell>
          <cell r="E196" t="str">
            <v>А1 22858681</v>
          </cell>
          <cell r="F196" t="str">
            <v>б/р</v>
          </cell>
          <cell r="G196" t="str">
            <v>Тюмень</v>
          </cell>
          <cell r="H196" t="str">
            <v>лично</v>
          </cell>
          <cell r="I196" t="str">
            <v>Yam</v>
          </cell>
          <cell r="J196">
            <v>39</v>
          </cell>
          <cell r="K196">
            <v>24</v>
          </cell>
          <cell r="L196">
            <v>0</v>
          </cell>
          <cell r="M196">
            <v>39</v>
          </cell>
          <cell r="N196" t="str">
            <v>сх</v>
          </cell>
          <cell r="O196">
            <v>0</v>
          </cell>
          <cell r="P196">
            <v>0</v>
          </cell>
        </row>
        <row r="197">
          <cell r="C197">
            <v>50</v>
          </cell>
          <cell r="D197" t="str">
            <v>ИЗМАЖЕРОВ Сергей</v>
          </cell>
          <cell r="E197" t="str">
            <v>А1 000785</v>
          </cell>
          <cell r="F197" t="str">
            <v>б/р</v>
          </cell>
          <cell r="G197" t="str">
            <v>Снежинск, Челябинская</v>
          </cell>
          <cell r="H197" t="str">
            <v>ДОСААФ России</v>
          </cell>
          <cell r="I197" t="str">
            <v>Yam</v>
          </cell>
          <cell r="J197">
            <v>50</v>
          </cell>
          <cell r="K197">
            <v>21</v>
          </cell>
          <cell r="L197">
            <v>0</v>
          </cell>
          <cell r="M197">
            <v>50</v>
          </cell>
          <cell r="N197">
            <v>15</v>
          </cell>
          <cell r="O197">
            <v>6</v>
          </cell>
          <cell r="P197">
            <v>6</v>
          </cell>
        </row>
        <row r="198">
          <cell r="C198">
            <v>51</v>
          </cell>
          <cell r="D198" t="str">
            <v>ПОПОВ Сергей</v>
          </cell>
          <cell r="E198" t="str">
            <v>А1 000809</v>
          </cell>
          <cell r="F198" t="str">
            <v>I</v>
          </cell>
          <cell r="G198" t="str">
            <v>Лесной, Свердловская</v>
          </cell>
          <cell r="H198" t="str">
            <v>лично</v>
          </cell>
          <cell r="I198" t="str">
            <v>Yam</v>
          </cell>
          <cell r="J198">
            <v>51</v>
          </cell>
          <cell r="K198">
            <v>23</v>
          </cell>
          <cell r="L198">
            <v>0</v>
          </cell>
          <cell r="M198">
            <v>51</v>
          </cell>
          <cell r="N198">
            <v>21</v>
          </cell>
          <cell r="O198">
            <v>0</v>
          </cell>
          <cell r="P198">
            <v>0</v>
          </cell>
        </row>
        <row r="199">
          <cell r="C199">
            <v>53</v>
          </cell>
          <cell r="D199" t="str">
            <v>МЕТЛА Алексей</v>
          </cell>
          <cell r="E199" t="str">
            <v>А1 22858557</v>
          </cell>
          <cell r="F199" t="str">
            <v>КМС</v>
          </cell>
          <cell r="G199" t="str">
            <v>Нефтеюганск, ХМАО-Югра</v>
          </cell>
          <cell r="H199" t="str">
            <v>Юганск-Мастер</v>
          </cell>
          <cell r="I199" t="str">
            <v>Hon</v>
          </cell>
          <cell r="J199">
            <v>53</v>
          </cell>
          <cell r="K199" t="str">
            <v>нс</v>
          </cell>
          <cell r="L199">
            <v>0</v>
          </cell>
          <cell r="M199">
            <v>53</v>
          </cell>
          <cell r="N199" t="str">
            <v>нс</v>
          </cell>
          <cell r="O199">
            <v>0</v>
          </cell>
          <cell r="P199">
            <v>0</v>
          </cell>
        </row>
        <row r="200">
          <cell r="C200">
            <v>61</v>
          </cell>
          <cell r="D200" t="str">
            <v>МУСИХИН Константин</v>
          </cell>
          <cell r="E200" t="str">
            <v>А1 000805</v>
          </cell>
          <cell r="F200" t="str">
            <v>I</v>
          </cell>
          <cell r="G200" t="str">
            <v>Заречный, Свердловская</v>
          </cell>
          <cell r="H200" t="str">
            <v>ЗЮАШ</v>
          </cell>
          <cell r="I200" t="str">
            <v>Kav</v>
          </cell>
          <cell r="J200">
            <v>61</v>
          </cell>
          <cell r="K200">
            <v>15</v>
          </cell>
          <cell r="L200">
            <v>6</v>
          </cell>
          <cell r="M200">
            <v>61</v>
          </cell>
          <cell r="N200" t="str">
            <v>сх</v>
          </cell>
          <cell r="O200">
            <v>0</v>
          </cell>
          <cell r="P200">
            <v>6</v>
          </cell>
        </row>
        <row r="201">
          <cell r="C201">
            <v>67</v>
          </cell>
          <cell r="D201" t="str">
            <v>ПЛОТНИКОВ Антон</v>
          </cell>
          <cell r="E201" t="str">
            <v>а1 22858160</v>
          </cell>
          <cell r="F201" t="str">
            <v>КМС</v>
          </cell>
          <cell r="G201" t="str">
            <v>Заречный, Свердловская</v>
          </cell>
          <cell r="H201" t="str">
            <v>Белоярская АЭС</v>
          </cell>
          <cell r="I201" t="str">
            <v>Yam</v>
          </cell>
          <cell r="J201">
            <v>67</v>
          </cell>
          <cell r="K201">
            <v>13</v>
          </cell>
          <cell r="L201">
            <v>8</v>
          </cell>
          <cell r="M201">
            <v>67</v>
          </cell>
          <cell r="N201">
            <v>11</v>
          </cell>
          <cell r="O201">
            <v>10</v>
          </cell>
          <cell r="P201">
            <v>18</v>
          </cell>
        </row>
        <row r="202">
          <cell r="C202">
            <v>94</v>
          </cell>
          <cell r="D202" t="str">
            <v>ШИШИН Николай</v>
          </cell>
          <cell r="E202" t="str">
            <v>А1 22858556</v>
          </cell>
          <cell r="F202" t="str">
            <v>КМС</v>
          </cell>
          <cell r="G202" t="str">
            <v>Нефтеюганск, ХМАО-Югра</v>
          </cell>
          <cell r="H202" t="str">
            <v>Юганск-Мастер</v>
          </cell>
          <cell r="I202" t="str">
            <v>Hon</v>
          </cell>
          <cell r="J202">
            <v>94</v>
          </cell>
          <cell r="K202">
            <v>10</v>
          </cell>
          <cell r="L202">
            <v>11</v>
          </cell>
          <cell r="M202">
            <v>94</v>
          </cell>
          <cell r="N202">
            <v>9</v>
          </cell>
          <cell r="O202">
            <v>12</v>
          </cell>
          <cell r="P202">
            <v>23</v>
          </cell>
        </row>
        <row r="203">
          <cell r="C203">
            <v>99</v>
          </cell>
          <cell r="D203" t="str">
            <v>ШАБАРШИН Александр</v>
          </cell>
          <cell r="E203" t="str">
            <v>А1 22858235</v>
          </cell>
          <cell r="F203" t="str">
            <v>МС</v>
          </cell>
          <cell r="G203" t="str">
            <v>Каменск Уральский,Свердловская</v>
          </cell>
          <cell r="H203" t="str">
            <v>Центр по ТВС</v>
          </cell>
          <cell r="I203" t="str">
            <v>Yam</v>
          </cell>
          <cell r="J203">
            <v>99</v>
          </cell>
          <cell r="K203">
            <v>7</v>
          </cell>
          <cell r="L203">
            <v>14</v>
          </cell>
          <cell r="M203">
            <v>99</v>
          </cell>
          <cell r="N203">
            <v>6</v>
          </cell>
          <cell r="O203">
            <v>15</v>
          </cell>
          <cell r="P203">
            <v>29</v>
          </cell>
        </row>
        <row r="204">
          <cell r="C204">
            <v>106</v>
          </cell>
          <cell r="D204" t="str">
            <v>КОЛТАКОВ Дмитрий</v>
          </cell>
          <cell r="E204" t="str">
            <v>А1 000020</v>
          </cell>
          <cell r="F204" t="str">
            <v>МСМК</v>
          </cell>
          <cell r="G204" t="str">
            <v>Курган</v>
          </cell>
          <cell r="H204" t="str">
            <v>ДОСААФ России</v>
          </cell>
          <cell r="I204" t="str">
            <v>КТМ</v>
          </cell>
          <cell r="J204">
            <v>106</v>
          </cell>
          <cell r="K204">
            <v>12</v>
          </cell>
          <cell r="L204">
            <v>9</v>
          </cell>
          <cell r="M204">
            <v>106</v>
          </cell>
          <cell r="N204">
            <v>10</v>
          </cell>
          <cell r="O204">
            <v>11</v>
          </cell>
          <cell r="P204">
            <v>20</v>
          </cell>
        </row>
        <row r="205">
          <cell r="C205">
            <v>108</v>
          </cell>
          <cell r="D205" t="str">
            <v>ТОМИН Игорь</v>
          </cell>
          <cell r="E205" t="str">
            <v>А1 000584</v>
          </cell>
          <cell r="F205" t="str">
            <v>МС</v>
          </cell>
          <cell r="G205" t="str">
            <v>Челябинск</v>
          </cell>
          <cell r="H205" t="str">
            <v>МБУ СДЮСТШ-КМВЛ</v>
          </cell>
          <cell r="I205" t="str">
            <v>КТМ</v>
          </cell>
          <cell r="J205">
            <v>108</v>
          </cell>
          <cell r="K205">
            <v>3</v>
          </cell>
          <cell r="L205">
            <v>20</v>
          </cell>
          <cell r="M205">
            <v>108</v>
          </cell>
          <cell r="N205">
            <v>3</v>
          </cell>
          <cell r="O205">
            <v>20</v>
          </cell>
          <cell r="P205">
            <v>40</v>
          </cell>
        </row>
        <row r="206">
          <cell r="C206">
            <v>109</v>
          </cell>
          <cell r="D206" t="str">
            <v>МИЛЯЕВ Егор</v>
          </cell>
          <cell r="E206" t="str">
            <v>А1 000532</v>
          </cell>
          <cell r="F206" t="str">
            <v>I</v>
          </cell>
          <cell r="G206" t="str">
            <v>Екатеринбург</v>
          </cell>
          <cell r="H206" t="str">
            <v>ДЮСШ по ТВС</v>
          </cell>
          <cell r="I206" t="str">
            <v>Yam</v>
          </cell>
          <cell r="J206">
            <v>109</v>
          </cell>
          <cell r="K206">
            <v>22</v>
          </cell>
          <cell r="L206">
            <v>0</v>
          </cell>
          <cell r="M206">
            <v>109</v>
          </cell>
          <cell r="N206">
            <v>16</v>
          </cell>
          <cell r="O206">
            <v>5</v>
          </cell>
          <cell r="P206">
            <v>5</v>
          </cell>
        </row>
        <row r="207">
          <cell r="C207">
            <v>111</v>
          </cell>
          <cell r="D207" t="str">
            <v>ГАВРИЛОВ Антон</v>
          </cell>
          <cell r="E207" t="str">
            <v>А1 000797</v>
          </cell>
          <cell r="F207" t="str">
            <v>б/р</v>
          </cell>
          <cell r="G207" t="str">
            <v>Заречный, Свердловская</v>
          </cell>
          <cell r="H207" t="str">
            <v>лично</v>
          </cell>
          <cell r="I207" t="str">
            <v>Yam</v>
          </cell>
          <cell r="J207">
            <v>111</v>
          </cell>
          <cell r="K207" t="str">
            <v>сх</v>
          </cell>
          <cell r="L207">
            <v>0</v>
          </cell>
          <cell r="M207">
            <v>111</v>
          </cell>
          <cell r="N207">
            <v>19</v>
          </cell>
          <cell r="O207">
            <v>2</v>
          </cell>
          <cell r="P207">
            <v>2</v>
          </cell>
        </row>
        <row r="208">
          <cell r="C208">
            <v>141</v>
          </cell>
          <cell r="D208" t="str">
            <v>БУДАЛИН Андрей</v>
          </cell>
          <cell r="E208" t="str">
            <v>А1 22858413</v>
          </cell>
          <cell r="F208" t="str">
            <v>б/р</v>
          </cell>
          <cell r="G208" t="str">
            <v>Шадринск, Курганская</v>
          </cell>
          <cell r="H208" t="str">
            <v>СК Юниор</v>
          </cell>
          <cell r="I208" t="str">
            <v>Yam</v>
          </cell>
          <cell r="J208">
            <v>141</v>
          </cell>
          <cell r="K208">
            <v>17</v>
          </cell>
          <cell r="L208">
            <v>4</v>
          </cell>
          <cell r="M208">
            <v>141</v>
          </cell>
          <cell r="N208">
            <v>14</v>
          </cell>
          <cell r="O208">
            <v>7</v>
          </cell>
          <cell r="P208">
            <v>11</v>
          </cell>
        </row>
        <row r="209">
          <cell r="C209">
            <v>142</v>
          </cell>
          <cell r="D209" t="str">
            <v>ХАРЛАМОВ Алексей</v>
          </cell>
          <cell r="E209" t="str">
            <v>А1 22858967</v>
          </cell>
          <cell r="F209" t="str">
            <v>КМС</v>
          </cell>
          <cell r="G209" t="str">
            <v>Сургут, ХМАО-Югра</v>
          </cell>
          <cell r="H209" t="str">
            <v>Факел</v>
          </cell>
          <cell r="I209" t="str">
            <v>Kav</v>
          </cell>
          <cell r="J209">
            <v>142</v>
          </cell>
          <cell r="K209">
            <v>16</v>
          </cell>
          <cell r="L209">
            <v>5</v>
          </cell>
          <cell r="M209">
            <v>142</v>
          </cell>
          <cell r="N209">
            <v>12</v>
          </cell>
          <cell r="O209">
            <v>9</v>
          </cell>
          <cell r="P209">
            <v>14</v>
          </cell>
        </row>
        <row r="210">
          <cell r="C210">
            <v>144</v>
          </cell>
          <cell r="D210" t="str">
            <v>ЗАКИРОВ Евгений</v>
          </cell>
          <cell r="E210" t="str">
            <v>А1 22858938</v>
          </cell>
          <cell r="F210" t="str">
            <v>б/р</v>
          </cell>
          <cell r="G210" t="str">
            <v>Заречный, Свердловская</v>
          </cell>
          <cell r="H210" t="str">
            <v>лично</v>
          </cell>
          <cell r="I210" t="str">
            <v>Yam</v>
          </cell>
          <cell r="J210">
            <v>144</v>
          </cell>
          <cell r="K210">
            <v>25</v>
          </cell>
          <cell r="L210">
            <v>0</v>
          </cell>
          <cell r="M210">
            <v>144</v>
          </cell>
          <cell r="N210">
            <v>23</v>
          </cell>
          <cell r="O210">
            <v>0</v>
          </cell>
          <cell r="P210">
            <v>0</v>
          </cell>
        </row>
        <row r="211">
          <cell r="C211">
            <v>150</v>
          </cell>
          <cell r="D211" t="str">
            <v>ЛЕТКЕМАН Дмитрий</v>
          </cell>
          <cell r="E211" t="str">
            <v>А1 000373</v>
          </cell>
          <cell r="F211" t="str">
            <v>I</v>
          </cell>
          <cell r="G211" t="str">
            <v>Тюмень</v>
          </cell>
          <cell r="H211" t="str">
            <v>Сборная Тюменской области</v>
          </cell>
          <cell r="I211" t="str">
            <v>Hon</v>
          </cell>
          <cell r="J211">
            <v>150</v>
          </cell>
          <cell r="K211">
            <v>19</v>
          </cell>
          <cell r="L211">
            <v>2</v>
          </cell>
          <cell r="M211">
            <v>150</v>
          </cell>
          <cell r="N211">
            <v>20</v>
          </cell>
          <cell r="O211">
            <v>1</v>
          </cell>
          <cell r="P211">
            <v>3</v>
          </cell>
        </row>
        <row r="212">
          <cell r="C212">
            <v>377</v>
          </cell>
          <cell r="D212" t="str">
            <v>ВЕСЕЛКОВ Константин</v>
          </cell>
          <cell r="E212" t="str">
            <v>А1 000372</v>
          </cell>
          <cell r="F212" t="str">
            <v>КМС</v>
          </cell>
          <cell r="G212" t="str">
            <v>Тюмень</v>
          </cell>
          <cell r="H212" t="str">
            <v>Сборная Тюменской области</v>
          </cell>
          <cell r="I212" t="str">
            <v>Hon</v>
          </cell>
          <cell r="J212">
            <v>377</v>
          </cell>
          <cell r="K212">
            <v>8</v>
          </cell>
          <cell r="L212">
            <v>13</v>
          </cell>
          <cell r="M212">
            <v>377</v>
          </cell>
          <cell r="N212">
            <v>7</v>
          </cell>
          <cell r="O212">
            <v>14</v>
          </cell>
          <cell r="P212">
            <v>27</v>
          </cell>
        </row>
        <row r="213">
          <cell r="C213">
            <v>432</v>
          </cell>
          <cell r="D213" t="str">
            <v>ОСТАРКОВ Иван</v>
          </cell>
          <cell r="E213" t="str">
            <v>А1 000802</v>
          </cell>
          <cell r="F213" t="str">
            <v>I</v>
          </cell>
          <cell r="G213" t="str">
            <v>Тюмень</v>
          </cell>
          <cell r="H213" t="str">
            <v>МАОУ ДОД ДЮСШ Старт XXI</v>
          </cell>
          <cell r="I213" t="str">
            <v>Hon</v>
          </cell>
          <cell r="J213">
            <v>432</v>
          </cell>
          <cell r="K213">
            <v>11</v>
          </cell>
          <cell r="L213">
            <v>10</v>
          </cell>
          <cell r="M213">
            <v>432</v>
          </cell>
          <cell r="N213">
            <v>24</v>
          </cell>
          <cell r="O213">
            <v>0</v>
          </cell>
          <cell r="P213">
            <v>10</v>
          </cell>
        </row>
        <row r="214">
          <cell r="C214">
            <v>444</v>
          </cell>
          <cell r="D214" t="str">
            <v>БУГРЕЕВ Александр</v>
          </cell>
          <cell r="E214" t="str">
            <v>А1 000591</v>
          </cell>
          <cell r="F214" t="str">
            <v>МС</v>
          </cell>
          <cell r="G214" t="str">
            <v>Челябинск</v>
          </cell>
          <cell r="H214" t="str">
            <v>МБУ СДЮСТШ-КМВЛ</v>
          </cell>
          <cell r="I214" t="str">
            <v>КТМ</v>
          </cell>
          <cell r="J214">
            <v>444</v>
          </cell>
          <cell r="K214">
            <v>1</v>
          </cell>
          <cell r="L214">
            <v>25</v>
          </cell>
          <cell r="M214">
            <v>444</v>
          </cell>
          <cell r="N214">
            <v>2</v>
          </cell>
          <cell r="O214">
            <v>22</v>
          </cell>
          <cell r="P214">
            <v>47</v>
          </cell>
        </row>
        <row r="215">
          <cell r="C215">
            <v>521</v>
          </cell>
          <cell r="D215" t="str">
            <v>КЛИМОВ Клементий</v>
          </cell>
          <cell r="E215" t="str">
            <v>А1 000905</v>
          </cell>
          <cell r="F215" t="str">
            <v>КМС</v>
          </cell>
          <cell r="G215" t="str">
            <v>Озерск, Челябинская</v>
          </cell>
          <cell r="H215" t="str">
            <v>МБУ АТСК Металлург</v>
          </cell>
          <cell r="I215" t="str">
            <v>Yam</v>
          </cell>
          <cell r="J215">
            <v>521</v>
          </cell>
          <cell r="K215">
            <v>14</v>
          </cell>
          <cell r="L215">
            <v>7</v>
          </cell>
          <cell r="M215">
            <v>521</v>
          </cell>
          <cell r="N215">
            <v>13</v>
          </cell>
          <cell r="O215">
            <v>8</v>
          </cell>
          <cell r="P215">
            <v>15</v>
          </cell>
        </row>
        <row r="216">
          <cell r="C216">
            <v>525</v>
          </cell>
          <cell r="D216" t="str">
            <v>ТЕРЕТЬЕВ Сергей</v>
          </cell>
          <cell r="E216" t="str">
            <v>А1 000838</v>
          </cell>
          <cell r="F216" t="str">
            <v>МС</v>
          </cell>
          <cell r="G216" t="str">
            <v>Магнитогорск,Челябинская</v>
          </cell>
          <cell r="H216" t="str">
            <v>МБУ АТСК Металлург</v>
          </cell>
          <cell r="I216" t="str">
            <v>Yam</v>
          </cell>
          <cell r="J216">
            <v>525</v>
          </cell>
          <cell r="K216">
            <v>9</v>
          </cell>
          <cell r="L216">
            <v>12</v>
          </cell>
          <cell r="M216">
            <v>525</v>
          </cell>
          <cell r="N216">
            <v>22</v>
          </cell>
          <cell r="O216">
            <v>0</v>
          </cell>
          <cell r="P216">
            <v>12</v>
          </cell>
        </row>
        <row r="217">
          <cell r="C217">
            <v>611</v>
          </cell>
          <cell r="D217" t="str">
            <v>ВЕЛИЖАНИН Алексей</v>
          </cell>
          <cell r="E217" t="str">
            <v>А разовая</v>
          </cell>
          <cell r="F217" t="str">
            <v>б/р</v>
          </cell>
          <cell r="G217" t="str">
            <v>Екатеринбург</v>
          </cell>
          <cell r="H217" t="str">
            <v>лично</v>
          </cell>
          <cell r="I217" t="str">
            <v>Yam</v>
          </cell>
          <cell r="J217">
            <v>611</v>
          </cell>
          <cell r="K217">
            <v>20</v>
          </cell>
          <cell r="L217">
            <v>1</v>
          </cell>
          <cell r="M217">
            <v>611</v>
          </cell>
          <cell r="N217">
            <v>18</v>
          </cell>
          <cell r="O217">
            <v>3</v>
          </cell>
          <cell r="P217">
            <v>4</v>
          </cell>
        </row>
        <row r="218">
          <cell r="C218">
            <v>685</v>
          </cell>
          <cell r="D218" t="str">
            <v>ЧЕРНОВ Валентин</v>
          </cell>
          <cell r="E218" t="str">
            <v>А1 000846</v>
          </cell>
          <cell r="F218" t="str">
            <v>б/р</v>
          </cell>
          <cell r="G218" t="str">
            <v>Магнитогорск,Челябинская</v>
          </cell>
          <cell r="H218" t="str">
            <v>МБУ АТСК Металлург</v>
          </cell>
          <cell r="I218" t="str">
            <v>Yam</v>
          </cell>
          <cell r="J218">
            <v>685</v>
          </cell>
          <cell r="K218" t="str">
            <v>нс</v>
          </cell>
          <cell r="L218">
            <v>0</v>
          </cell>
          <cell r="M218">
            <v>685</v>
          </cell>
          <cell r="N218" t="str">
            <v>нс</v>
          </cell>
          <cell r="O218">
            <v>0</v>
          </cell>
          <cell r="P218">
            <v>0</v>
          </cell>
        </row>
        <row r="219">
          <cell r="C219">
            <v>717</v>
          </cell>
          <cell r="D219" t="str">
            <v>МУРАТОВ Тимур</v>
          </cell>
          <cell r="E219" t="str">
            <v>А1 000590</v>
          </cell>
          <cell r="F219" t="str">
            <v>МС</v>
          </cell>
          <cell r="G219" t="str">
            <v>Челябинск</v>
          </cell>
          <cell r="H219" t="str">
            <v>МБУ СДЮСТШ-КМВЛ</v>
          </cell>
          <cell r="I219" t="str">
            <v>КТМ</v>
          </cell>
          <cell r="J219">
            <v>717</v>
          </cell>
          <cell r="K219">
            <v>2</v>
          </cell>
          <cell r="L219">
            <v>22</v>
          </cell>
          <cell r="M219">
            <v>717</v>
          </cell>
          <cell r="N219">
            <v>1</v>
          </cell>
          <cell r="O219">
            <v>25</v>
          </cell>
          <cell r="P219">
            <v>47</v>
          </cell>
        </row>
        <row r="220">
          <cell r="C220">
            <v>789</v>
          </cell>
          <cell r="D220" t="str">
            <v>КОНСТАНТИНОВ Эдуард</v>
          </cell>
          <cell r="E220" t="str">
            <v>А разовая</v>
          </cell>
          <cell r="F220" t="str">
            <v>I</v>
          </cell>
          <cell r="G220" t="str">
            <v>Екатеринбург</v>
          </cell>
          <cell r="H220" t="str">
            <v>лично</v>
          </cell>
          <cell r="I220" t="str">
            <v>Kav</v>
          </cell>
          <cell r="J220">
            <v>789</v>
          </cell>
          <cell r="K220" t="str">
            <v>сх</v>
          </cell>
          <cell r="L220">
            <v>0</v>
          </cell>
          <cell r="M220">
            <v>789</v>
          </cell>
          <cell r="N220" t="str">
            <v>нс</v>
          </cell>
          <cell r="O220">
            <v>0</v>
          </cell>
          <cell r="P220">
            <v>0</v>
          </cell>
        </row>
        <row r="221">
          <cell r="C221">
            <v>888</v>
          </cell>
          <cell r="D221" t="str">
            <v>АШИХМИН Евгений</v>
          </cell>
          <cell r="E221" t="str">
            <v>А1 000615</v>
          </cell>
          <cell r="F221" t="str">
            <v>МС</v>
          </cell>
          <cell r="G221" t="str">
            <v>Ноябрьск, ЯНАО</v>
          </cell>
          <cell r="H221" t="str">
            <v>Сборная Ямало-Ненецкого АО, Газпромнефть</v>
          </cell>
          <cell r="I221" t="str">
            <v>Hon</v>
          </cell>
          <cell r="J221">
            <v>888</v>
          </cell>
          <cell r="K221">
            <v>6</v>
          </cell>
          <cell r="L221">
            <v>15</v>
          </cell>
          <cell r="M221">
            <v>888</v>
          </cell>
          <cell r="N221">
            <v>8</v>
          </cell>
          <cell r="O221">
            <v>13</v>
          </cell>
          <cell r="P221">
            <v>28</v>
          </cell>
        </row>
        <row r="222">
          <cell r="K222">
            <v>31</v>
          </cell>
          <cell r="L222">
            <v>0</v>
          </cell>
          <cell r="N222">
            <v>31</v>
          </cell>
          <cell r="O222">
            <v>0</v>
          </cell>
          <cell r="P222">
            <v>0</v>
          </cell>
        </row>
        <row r="223">
          <cell r="K223">
            <v>32</v>
          </cell>
          <cell r="L223">
            <v>0</v>
          </cell>
          <cell r="N223">
            <v>32</v>
          </cell>
          <cell r="O223">
            <v>0</v>
          </cell>
          <cell r="P223">
            <v>0</v>
          </cell>
        </row>
        <row r="224">
          <cell r="K224">
            <v>33</v>
          </cell>
          <cell r="L224">
            <v>0</v>
          </cell>
          <cell r="N224">
            <v>33</v>
          </cell>
          <cell r="O224">
            <v>0</v>
          </cell>
          <cell r="P224">
            <v>0</v>
          </cell>
        </row>
        <row r="225">
          <cell r="K225">
            <v>34</v>
          </cell>
          <cell r="L225">
            <v>0</v>
          </cell>
          <cell r="N225">
            <v>34</v>
          </cell>
          <cell r="O225">
            <v>0</v>
          </cell>
          <cell r="P225">
            <v>0</v>
          </cell>
        </row>
        <row r="226">
          <cell r="K226">
            <v>35</v>
          </cell>
          <cell r="L226">
            <v>0</v>
          </cell>
          <cell r="N226">
            <v>35</v>
          </cell>
          <cell r="O226">
            <v>0</v>
          </cell>
          <cell r="P226">
            <v>0</v>
          </cell>
        </row>
        <row r="227">
          <cell r="K227">
            <v>36</v>
          </cell>
          <cell r="L227">
            <v>0</v>
          </cell>
          <cell r="N227">
            <v>36</v>
          </cell>
          <cell r="O227">
            <v>0</v>
          </cell>
          <cell r="P227">
            <v>0</v>
          </cell>
        </row>
        <row r="228">
          <cell r="K228">
            <v>37</v>
          </cell>
          <cell r="L228">
            <v>0</v>
          </cell>
          <cell r="N228">
            <v>37</v>
          </cell>
          <cell r="O228">
            <v>0</v>
          </cell>
          <cell r="P228">
            <v>0</v>
          </cell>
        </row>
        <row r="229">
          <cell r="K229">
            <v>38</v>
          </cell>
          <cell r="L229">
            <v>0</v>
          </cell>
          <cell r="N229">
            <v>38</v>
          </cell>
          <cell r="O229">
            <v>0</v>
          </cell>
          <cell r="P229">
            <v>0</v>
          </cell>
        </row>
        <row r="230">
          <cell r="K230">
            <v>39</v>
          </cell>
          <cell r="L230">
            <v>0</v>
          </cell>
          <cell r="N230">
            <v>39</v>
          </cell>
          <cell r="O230">
            <v>0</v>
          </cell>
          <cell r="P230">
            <v>0</v>
          </cell>
        </row>
        <row r="231">
          <cell r="K231">
            <v>40</v>
          </cell>
          <cell r="L231">
            <v>0</v>
          </cell>
          <cell r="N231">
            <v>40</v>
          </cell>
          <cell r="O231">
            <v>0</v>
          </cell>
          <cell r="P231">
            <v>0</v>
          </cell>
        </row>
        <row r="232">
          <cell r="P232">
            <v>0</v>
          </cell>
        </row>
        <row r="233">
          <cell r="P233">
            <v>0</v>
          </cell>
        </row>
        <row r="234">
          <cell r="P234">
            <v>0</v>
          </cell>
        </row>
        <row r="235">
          <cell r="P235">
            <v>0</v>
          </cell>
        </row>
        <row r="236">
          <cell r="P236">
            <v>0</v>
          </cell>
        </row>
        <row r="237">
          <cell r="P237">
            <v>0</v>
          </cell>
        </row>
        <row r="238">
          <cell r="P238">
            <v>0</v>
          </cell>
        </row>
        <row r="239">
          <cell r="P239">
            <v>0</v>
          </cell>
        </row>
        <row r="240">
          <cell r="P240">
            <v>0</v>
          </cell>
        </row>
        <row r="241">
          <cell r="P241">
            <v>0</v>
          </cell>
        </row>
        <row r="242">
          <cell r="P242">
            <v>0</v>
          </cell>
        </row>
        <row r="243">
          <cell r="P243">
            <v>0</v>
          </cell>
        </row>
        <row r="244">
          <cell r="P244">
            <v>0</v>
          </cell>
        </row>
        <row r="245">
          <cell r="P245">
            <v>0</v>
          </cell>
        </row>
        <row r="246">
          <cell r="P246">
            <v>0</v>
          </cell>
        </row>
        <row r="247">
          <cell r="P247">
            <v>0</v>
          </cell>
        </row>
        <row r="248">
          <cell r="P248">
            <v>0</v>
          </cell>
        </row>
        <row r="249">
          <cell r="P249">
            <v>0</v>
          </cell>
        </row>
        <row r="250">
          <cell r="P250">
            <v>0</v>
          </cell>
        </row>
        <row r="251">
          <cell r="P251">
            <v>0</v>
          </cell>
        </row>
        <row r="252">
          <cell r="C252" t="str">
            <v>-</v>
          </cell>
          <cell r="D252">
            <v>2</v>
          </cell>
          <cell r="E252">
            <v>3</v>
          </cell>
          <cell r="F252">
            <v>4</v>
          </cell>
          <cell r="G252">
            <v>5</v>
          </cell>
          <cell r="H252">
            <v>6</v>
          </cell>
          <cell r="I252">
            <v>7</v>
          </cell>
          <cell r="J252">
            <v>12</v>
          </cell>
          <cell r="K252">
            <v>13</v>
          </cell>
          <cell r="L252">
            <v>14</v>
          </cell>
          <cell r="M252">
            <v>16</v>
          </cell>
          <cell r="N252">
            <v>17</v>
          </cell>
          <cell r="O252">
            <v>18</v>
          </cell>
          <cell r="P252">
            <v>20</v>
          </cell>
          <cell r="Q252">
            <v>21</v>
          </cell>
          <cell r="R252">
            <v>22</v>
          </cell>
          <cell r="S252">
            <v>23</v>
          </cell>
          <cell r="T252">
            <v>24</v>
          </cell>
          <cell r="U252">
            <v>25</v>
          </cell>
          <cell r="V252">
            <v>26</v>
          </cell>
          <cell r="W25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65"/>
  <sheetViews>
    <sheetView view="pageBreakPreview" zoomScale="85" zoomScaleSheetLayoutView="85" workbookViewId="0" topLeftCell="A4">
      <selection activeCell="C15" sqref="C15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21.5546875" style="15" customWidth="1"/>
    <col min="4" max="4" width="16.99609375" style="15" customWidth="1"/>
    <col min="5" max="5" width="13.4453125" style="5" customWidth="1"/>
    <col min="6" max="6" width="8.6640625" style="5" customWidth="1"/>
    <col min="7" max="13" width="3.5546875" style="5" customWidth="1"/>
    <col min="14" max="14" width="5.99609375" style="5" customWidth="1"/>
    <col min="15" max="15" width="5.99609375" style="4" customWidth="1"/>
    <col min="16" max="16" width="4.5546875" style="4" customWidth="1"/>
    <col min="17" max="16384" width="8.10546875" style="4" customWidth="1"/>
  </cols>
  <sheetData>
    <row r="1" spans="1:15" ht="43.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5" s="6" customFormat="1" ht="45.75" customHeight="1">
      <c r="A2" s="204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24" s="6" customFormat="1" ht="10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2"/>
      <c r="Q3" s="12"/>
      <c r="R3" s="12"/>
      <c r="S3" s="12"/>
      <c r="T3" s="12"/>
      <c r="U3" s="12"/>
      <c r="V3" s="12"/>
      <c r="W3" s="12"/>
      <c r="X3" s="12"/>
    </row>
    <row r="4" spans="1:15" s="6" customFormat="1" ht="15.75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s="6" customFormat="1" ht="15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s="6" customFormat="1" ht="17.25" customHeight="1">
      <c r="A6" s="223" t="s">
        <v>28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s="6" customFormat="1" ht="17.25" customHeight="1">
      <c r="A7" s="27"/>
      <c r="B7" s="35" t="s">
        <v>26</v>
      </c>
      <c r="C7" s="27"/>
      <c r="D7" s="27"/>
      <c r="E7" s="27"/>
      <c r="F7" s="27"/>
      <c r="G7" s="27"/>
      <c r="H7" s="27"/>
      <c r="I7" s="27"/>
      <c r="J7" s="27" t="s">
        <v>65</v>
      </c>
      <c r="K7" s="27"/>
      <c r="L7" s="27"/>
      <c r="M7" s="27"/>
      <c r="N7" s="27"/>
      <c r="O7" s="27"/>
    </row>
    <row r="8" spans="1:15" ht="15.75">
      <c r="A8" s="11"/>
      <c r="B8" s="11"/>
      <c r="C8" s="11"/>
      <c r="D8" s="11"/>
      <c r="E8" s="16"/>
      <c r="F8" s="16"/>
      <c r="G8" s="16"/>
      <c r="H8" s="16"/>
      <c r="I8" s="16"/>
      <c r="J8" s="16"/>
      <c r="K8" s="16"/>
      <c r="L8" s="16"/>
      <c r="M8" s="16"/>
      <c r="N8" s="16"/>
      <c r="O8" s="11"/>
    </row>
    <row r="9" spans="1:15" s="6" customFormat="1" ht="9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s="8" customFormat="1" ht="12.75" customHeigh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05" t="s">
        <v>218</v>
      </c>
      <c r="H10" s="206"/>
      <c r="I10" s="206"/>
      <c r="J10" s="206"/>
      <c r="K10" s="206"/>
      <c r="L10" s="207"/>
      <c r="M10" s="211" t="s">
        <v>7</v>
      </c>
      <c r="N10" s="208" t="s">
        <v>34</v>
      </c>
      <c r="O10" s="208" t="s">
        <v>35</v>
      </c>
      <c r="P10" s="7"/>
    </row>
    <row r="11" spans="1:16" s="8" customFormat="1" ht="12.75" customHeight="1">
      <c r="A11" s="215"/>
      <c r="B11" s="215"/>
      <c r="C11" s="215"/>
      <c r="D11" s="215"/>
      <c r="E11" s="218"/>
      <c r="F11" s="224"/>
      <c r="G11" s="209" t="s">
        <v>4</v>
      </c>
      <c r="H11" s="210"/>
      <c r="I11" s="211"/>
      <c r="J11" s="212" t="s">
        <v>5</v>
      </c>
      <c r="K11" s="210"/>
      <c r="L11" s="213"/>
      <c r="M11" s="211"/>
      <c r="N11" s="208"/>
      <c r="O11" s="208"/>
      <c r="P11" s="7"/>
    </row>
    <row r="12" spans="1:16" s="8" customFormat="1" ht="52.5" customHeight="1">
      <c r="A12" s="216"/>
      <c r="B12" s="215"/>
      <c r="C12" s="215"/>
      <c r="D12" s="215"/>
      <c r="E12" s="218"/>
      <c r="F12" s="224"/>
      <c r="G12" s="23" t="s">
        <v>6</v>
      </c>
      <c r="H12" s="19" t="s">
        <v>7</v>
      </c>
      <c r="I12" s="19" t="s">
        <v>33</v>
      </c>
      <c r="J12" s="21" t="s">
        <v>6</v>
      </c>
      <c r="K12" s="19" t="s">
        <v>7</v>
      </c>
      <c r="L12" s="104" t="s">
        <v>33</v>
      </c>
      <c r="M12" s="211"/>
      <c r="N12" s="208"/>
      <c r="O12" s="208"/>
      <c r="P12" s="7"/>
    </row>
    <row r="13" spans="1:16" s="8" customFormat="1" ht="20.25" customHeight="1">
      <c r="A13" s="20">
        <v>1</v>
      </c>
      <c r="B13" s="102">
        <v>11</v>
      </c>
      <c r="C13" s="142" t="s">
        <v>136</v>
      </c>
      <c r="D13" s="141" t="s">
        <v>137</v>
      </c>
      <c r="E13" s="141" t="s">
        <v>126</v>
      </c>
      <c r="F13" s="143" t="s">
        <v>40</v>
      </c>
      <c r="G13" s="32">
        <v>1</v>
      </c>
      <c r="H13" s="45">
        <v>25</v>
      </c>
      <c r="I13" s="36">
        <v>45</v>
      </c>
      <c r="J13" s="33">
        <v>1</v>
      </c>
      <c r="K13" s="45">
        <v>25</v>
      </c>
      <c r="L13" s="36">
        <v>45</v>
      </c>
      <c r="M13" s="106">
        <f aca="true" t="shared" si="0" ref="M13:M23">SUM(H13,K13)</f>
        <v>50</v>
      </c>
      <c r="N13" s="22">
        <v>1</v>
      </c>
      <c r="O13" s="26">
        <f>SUM(I13,L13)</f>
        <v>90</v>
      </c>
      <c r="P13" s="7"/>
    </row>
    <row r="14" spans="1:16" s="8" customFormat="1" ht="20.25" customHeight="1">
      <c r="A14" s="20">
        <v>3</v>
      </c>
      <c r="B14" s="102">
        <v>747</v>
      </c>
      <c r="C14" s="142" t="s">
        <v>148</v>
      </c>
      <c r="D14" s="37" t="s">
        <v>142</v>
      </c>
      <c r="E14" s="37" t="s">
        <v>103</v>
      </c>
      <c r="F14" s="143" t="s">
        <v>40</v>
      </c>
      <c r="G14" s="32">
        <v>4</v>
      </c>
      <c r="H14" s="45">
        <v>18</v>
      </c>
      <c r="I14" s="36">
        <v>38</v>
      </c>
      <c r="J14" s="33">
        <v>2</v>
      </c>
      <c r="K14" s="45">
        <v>22</v>
      </c>
      <c r="L14" s="36">
        <v>42</v>
      </c>
      <c r="M14" s="106">
        <f t="shared" si="0"/>
        <v>40</v>
      </c>
      <c r="N14" s="22">
        <v>2</v>
      </c>
      <c r="O14" s="26">
        <f>SUM(I14,L14)</f>
        <v>80</v>
      </c>
      <c r="P14" s="7"/>
    </row>
    <row r="15" spans="1:16" s="8" customFormat="1" ht="20.25" customHeight="1">
      <c r="A15" s="20">
        <v>2</v>
      </c>
      <c r="B15" s="36">
        <v>5</v>
      </c>
      <c r="C15" s="122" t="s">
        <v>36</v>
      </c>
      <c r="D15" s="37" t="s">
        <v>116</v>
      </c>
      <c r="E15" s="37"/>
      <c r="F15" s="146" t="s">
        <v>40</v>
      </c>
      <c r="G15" s="32">
        <v>3</v>
      </c>
      <c r="H15" s="45">
        <v>20</v>
      </c>
      <c r="I15" s="36">
        <v>40</v>
      </c>
      <c r="J15" s="33">
        <v>3</v>
      </c>
      <c r="K15" s="45">
        <v>20</v>
      </c>
      <c r="L15" s="36">
        <v>40</v>
      </c>
      <c r="M15" s="106">
        <f t="shared" si="0"/>
        <v>40</v>
      </c>
      <c r="N15" s="22">
        <v>3</v>
      </c>
      <c r="O15" s="26">
        <f aca="true" t="shared" si="1" ref="O15:O23">SUM(I15,L15)</f>
        <v>80</v>
      </c>
      <c r="P15" s="7"/>
    </row>
    <row r="16" spans="1:16" s="8" customFormat="1" ht="20.25" customHeight="1">
      <c r="A16" s="20">
        <v>4</v>
      </c>
      <c r="B16" s="102">
        <v>150</v>
      </c>
      <c r="C16" s="142" t="s">
        <v>147</v>
      </c>
      <c r="D16" s="141" t="s">
        <v>142</v>
      </c>
      <c r="E16" s="141" t="s">
        <v>126</v>
      </c>
      <c r="F16" s="143" t="s">
        <v>40</v>
      </c>
      <c r="G16" s="32">
        <v>5</v>
      </c>
      <c r="H16" s="45">
        <v>16</v>
      </c>
      <c r="I16" s="36">
        <v>36</v>
      </c>
      <c r="J16" s="33">
        <v>4</v>
      </c>
      <c r="K16" s="45">
        <v>18</v>
      </c>
      <c r="L16" s="36">
        <v>38</v>
      </c>
      <c r="M16" s="106">
        <f t="shared" si="0"/>
        <v>34</v>
      </c>
      <c r="N16" s="22">
        <v>4</v>
      </c>
      <c r="O16" s="26">
        <f t="shared" si="1"/>
        <v>74</v>
      </c>
      <c r="P16" s="7"/>
    </row>
    <row r="17" spans="1:16" s="8" customFormat="1" ht="20.25" customHeight="1">
      <c r="A17" s="20">
        <v>5</v>
      </c>
      <c r="B17" s="102">
        <v>142</v>
      </c>
      <c r="C17" s="142" t="s">
        <v>144</v>
      </c>
      <c r="D17" s="150" t="s">
        <v>145</v>
      </c>
      <c r="E17" s="37" t="s">
        <v>146</v>
      </c>
      <c r="F17" s="143" t="s">
        <v>40</v>
      </c>
      <c r="G17" s="32">
        <v>6</v>
      </c>
      <c r="H17" s="45">
        <v>15</v>
      </c>
      <c r="I17" s="36">
        <v>35</v>
      </c>
      <c r="J17" s="33">
        <v>5</v>
      </c>
      <c r="K17" s="46">
        <v>16</v>
      </c>
      <c r="L17" s="105">
        <v>36</v>
      </c>
      <c r="M17" s="106">
        <f t="shared" si="0"/>
        <v>31</v>
      </c>
      <c r="N17" s="22">
        <v>5</v>
      </c>
      <c r="O17" s="26">
        <f t="shared" si="1"/>
        <v>71</v>
      </c>
      <c r="P17" s="7"/>
    </row>
    <row r="18" spans="1:16" s="8" customFormat="1" ht="20.25" customHeight="1">
      <c r="A18" s="20">
        <v>6</v>
      </c>
      <c r="B18" s="102">
        <v>23</v>
      </c>
      <c r="C18" s="142" t="s">
        <v>138</v>
      </c>
      <c r="D18" s="149" t="s">
        <v>118</v>
      </c>
      <c r="E18" s="37"/>
      <c r="F18" s="143" t="s">
        <v>40</v>
      </c>
      <c r="G18" s="32">
        <v>7</v>
      </c>
      <c r="H18" s="45">
        <v>14</v>
      </c>
      <c r="I18" s="36">
        <v>34</v>
      </c>
      <c r="J18" s="33">
        <v>6</v>
      </c>
      <c r="K18" s="45">
        <v>15</v>
      </c>
      <c r="L18" s="36">
        <v>35</v>
      </c>
      <c r="M18" s="106">
        <f t="shared" si="0"/>
        <v>29</v>
      </c>
      <c r="N18" s="22">
        <v>6</v>
      </c>
      <c r="O18" s="26">
        <f t="shared" si="1"/>
        <v>69</v>
      </c>
      <c r="P18" s="7"/>
    </row>
    <row r="19" spans="1:16" s="8" customFormat="1" ht="20.25" customHeight="1">
      <c r="A19" s="20">
        <v>7</v>
      </c>
      <c r="B19" s="102">
        <v>97</v>
      </c>
      <c r="C19" s="142" t="s">
        <v>143</v>
      </c>
      <c r="D19" s="150" t="s">
        <v>142</v>
      </c>
      <c r="E19" s="141" t="s">
        <v>126</v>
      </c>
      <c r="F19" s="143" t="s">
        <v>40</v>
      </c>
      <c r="G19" s="32">
        <v>9</v>
      </c>
      <c r="H19" s="45">
        <v>12</v>
      </c>
      <c r="I19" s="36">
        <v>32</v>
      </c>
      <c r="J19" s="33">
        <v>7</v>
      </c>
      <c r="K19" s="45">
        <v>14</v>
      </c>
      <c r="L19" s="36">
        <v>34</v>
      </c>
      <c r="M19" s="106">
        <f t="shared" si="0"/>
        <v>26</v>
      </c>
      <c r="N19" s="22">
        <v>7</v>
      </c>
      <c r="O19" s="26">
        <f t="shared" si="1"/>
        <v>66</v>
      </c>
      <c r="P19" s="7"/>
    </row>
    <row r="20" spans="1:16" s="8" customFormat="1" ht="20.25" customHeight="1">
      <c r="A20" s="20">
        <v>8</v>
      </c>
      <c r="B20" s="102">
        <v>7</v>
      </c>
      <c r="C20" s="142" t="s">
        <v>134</v>
      </c>
      <c r="D20" s="141" t="s">
        <v>135</v>
      </c>
      <c r="E20" s="141"/>
      <c r="F20" s="143" t="s">
        <v>40</v>
      </c>
      <c r="G20" s="32">
        <v>8</v>
      </c>
      <c r="H20" s="45">
        <v>13</v>
      </c>
      <c r="I20" s="36">
        <v>33</v>
      </c>
      <c r="J20" s="33">
        <v>9</v>
      </c>
      <c r="K20" s="45">
        <v>12</v>
      </c>
      <c r="L20" s="36">
        <v>32</v>
      </c>
      <c r="M20" s="106">
        <f t="shared" si="0"/>
        <v>25</v>
      </c>
      <c r="N20" s="22">
        <v>8</v>
      </c>
      <c r="O20" s="26">
        <f t="shared" si="1"/>
        <v>65</v>
      </c>
      <c r="P20" s="7"/>
    </row>
    <row r="21" spans="1:16" s="8" customFormat="1" ht="20.25" customHeight="1">
      <c r="A21" s="20">
        <v>9</v>
      </c>
      <c r="B21" s="102">
        <v>777</v>
      </c>
      <c r="C21" s="142" t="s">
        <v>149</v>
      </c>
      <c r="D21" s="37" t="s">
        <v>118</v>
      </c>
      <c r="E21" s="37"/>
      <c r="F21" s="143" t="s">
        <v>40</v>
      </c>
      <c r="G21" s="28">
        <v>10</v>
      </c>
      <c r="H21" s="82">
        <v>11</v>
      </c>
      <c r="I21" s="25">
        <v>31</v>
      </c>
      <c r="J21" s="30">
        <v>8</v>
      </c>
      <c r="K21" s="45">
        <v>13</v>
      </c>
      <c r="L21" s="36">
        <v>33</v>
      </c>
      <c r="M21" s="106">
        <f t="shared" si="0"/>
        <v>24</v>
      </c>
      <c r="N21" s="22">
        <v>9</v>
      </c>
      <c r="O21" s="26">
        <f t="shared" si="1"/>
        <v>64</v>
      </c>
      <c r="P21" s="7"/>
    </row>
    <row r="22" spans="1:16" s="8" customFormat="1" ht="20.25" customHeight="1">
      <c r="A22" s="20">
        <v>10</v>
      </c>
      <c r="B22" s="102">
        <v>44</v>
      </c>
      <c r="C22" s="142" t="s">
        <v>139</v>
      </c>
      <c r="D22" s="37" t="s">
        <v>140</v>
      </c>
      <c r="E22" s="37"/>
      <c r="F22" s="143" t="s">
        <v>40</v>
      </c>
      <c r="G22" s="32">
        <v>2</v>
      </c>
      <c r="H22" s="45">
        <v>22</v>
      </c>
      <c r="I22" s="36">
        <v>42</v>
      </c>
      <c r="J22" s="33" t="s">
        <v>104</v>
      </c>
      <c r="K22" s="45">
        <v>0</v>
      </c>
      <c r="L22" s="22">
        <v>0</v>
      </c>
      <c r="M22" s="106">
        <f t="shared" si="0"/>
        <v>22</v>
      </c>
      <c r="N22" s="22">
        <v>10</v>
      </c>
      <c r="O22" s="26">
        <f t="shared" si="1"/>
        <v>42</v>
      </c>
      <c r="P22" s="7"/>
    </row>
    <row r="23" spans="1:16" s="8" customFormat="1" ht="20.25" customHeight="1">
      <c r="A23" s="20">
        <v>11</v>
      </c>
      <c r="B23" s="36">
        <v>57</v>
      </c>
      <c r="C23" s="122" t="s">
        <v>141</v>
      </c>
      <c r="D23" s="37" t="s">
        <v>142</v>
      </c>
      <c r="E23" s="37" t="s">
        <v>103</v>
      </c>
      <c r="F23" s="146" t="s">
        <v>40</v>
      </c>
      <c r="G23" s="32">
        <v>11</v>
      </c>
      <c r="H23" s="45">
        <v>10</v>
      </c>
      <c r="I23" s="36">
        <v>30</v>
      </c>
      <c r="J23" s="33">
        <v>10</v>
      </c>
      <c r="K23" s="82">
        <v>11</v>
      </c>
      <c r="L23" s="25">
        <v>31</v>
      </c>
      <c r="M23" s="106">
        <f t="shared" si="0"/>
        <v>21</v>
      </c>
      <c r="N23" s="25">
        <v>11</v>
      </c>
      <c r="O23" s="26">
        <f t="shared" si="1"/>
        <v>61</v>
      </c>
      <c r="P23" s="7"/>
    </row>
    <row r="24" spans="1:16" s="8" customFormat="1" ht="15.75">
      <c r="A24" s="86"/>
      <c r="B24" s="40"/>
      <c r="C24" s="87"/>
      <c r="D24" s="88"/>
      <c r="E24" s="88"/>
      <c r="F24" s="88"/>
      <c r="G24" s="89"/>
      <c r="H24" s="89"/>
      <c r="I24" s="89"/>
      <c r="J24" s="89"/>
      <c r="K24" s="89"/>
      <c r="L24" s="40"/>
      <c r="M24" s="90"/>
      <c r="N24" s="40"/>
      <c r="O24" s="91"/>
      <c r="P24" s="7"/>
    </row>
    <row r="25" spans="1:16" s="8" customFormat="1" ht="15.75">
      <c r="A25" s="86"/>
      <c r="B25" s="40"/>
      <c r="C25" s="87"/>
      <c r="D25" s="88"/>
      <c r="E25" s="88"/>
      <c r="F25" s="88"/>
      <c r="G25" s="89"/>
      <c r="H25" s="89"/>
      <c r="I25" s="89"/>
      <c r="J25" s="89"/>
      <c r="K25" s="89"/>
      <c r="L25" s="40"/>
      <c r="M25" s="90"/>
      <c r="N25" s="40"/>
      <c r="O25" s="91"/>
      <c r="P25" s="7"/>
    </row>
    <row r="26" spans="1:14" ht="15.75">
      <c r="A26" s="92" t="s">
        <v>8</v>
      </c>
      <c r="B26" s="93"/>
      <c r="C26" s="94"/>
      <c r="D26" s="95"/>
      <c r="E26" s="96"/>
      <c r="F26" s="93" t="s">
        <v>93</v>
      </c>
      <c r="G26" s="93"/>
      <c r="H26" s="4"/>
      <c r="I26" s="4"/>
      <c r="J26" s="4"/>
      <c r="K26" s="4"/>
      <c r="L26" s="4"/>
      <c r="M26" s="4"/>
      <c r="N26" s="4"/>
    </row>
    <row r="27" spans="1:14" ht="15.75">
      <c r="A27" s="219" t="s">
        <v>162</v>
      </c>
      <c r="B27" s="219"/>
      <c r="C27" s="219"/>
      <c r="D27" s="95"/>
      <c r="E27" s="97"/>
      <c r="F27" s="97"/>
      <c r="G27" s="97"/>
      <c r="H27" s="4"/>
      <c r="I27" s="4"/>
      <c r="J27" s="4"/>
      <c r="K27" s="4"/>
      <c r="L27" s="4"/>
      <c r="M27" s="4"/>
      <c r="N27" s="4"/>
    </row>
    <row r="28" spans="1:14" ht="15.75">
      <c r="A28" s="92"/>
      <c r="B28" s="92"/>
      <c r="C28" s="92"/>
      <c r="D28" s="95"/>
      <c r="E28" s="97"/>
      <c r="F28" s="97"/>
      <c r="G28" s="97"/>
      <c r="H28" s="4"/>
      <c r="I28" s="4"/>
      <c r="J28" s="4"/>
      <c r="K28" s="4"/>
      <c r="L28" s="4"/>
      <c r="M28" s="4"/>
      <c r="N28" s="4"/>
    </row>
    <row r="29" spans="1:14" ht="15.75">
      <c r="A29" s="92" t="s">
        <v>18</v>
      </c>
      <c r="B29" s="98"/>
      <c r="C29" s="98"/>
      <c r="D29" s="95"/>
      <c r="E29" s="98"/>
      <c r="F29" s="98" t="s">
        <v>211</v>
      </c>
      <c r="G29" s="98"/>
      <c r="H29" s="4"/>
      <c r="I29" s="4"/>
      <c r="J29" s="4"/>
      <c r="K29" s="4"/>
      <c r="L29" s="4"/>
      <c r="M29" s="4"/>
      <c r="N29" s="4"/>
    </row>
    <row r="30" spans="1:14" ht="15.75">
      <c r="A30" s="219" t="s">
        <v>212</v>
      </c>
      <c r="B30" s="219"/>
      <c r="C30" s="219"/>
      <c r="D30" s="9"/>
      <c r="E30" s="14"/>
      <c r="F30" s="14"/>
      <c r="G30" s="4"/>
      <c r="H30" s="4"/>
      <c r="I30" s="4"/>
      <c r="J30" s="4"/>
      <c r="K30" s="4"/>
      <c r="L30" s="4"/>
      <c r="M30" s="4"/>
      <c r="N30" s="4"/>
    </row>
    <row r="31" spans="1:15" ht="15.75">
      <c r="A31" s="1"/>
      <c r="B31" s="9"/>
      <c r="C31" s="14"/>
      <c r="D31" s="14"/>
      <c r="E31" s="17"/>
      <c r="F31" s="17"/>
      <c r="G31" s="17"/>
      <c r="H31" s="17"/>
      <c r="I31" s="17"/>
      <c r="J31" s="17"/>
      <c r="K31" s="17"/>
      <c r="L31" s="17"/>
      <c r="M31" s="4"/>
      <c r="N31" s="17"/>
      <c r="O31" s="9"/>
    </row>
    <row r="32" spans="1:15" ht="15.75">
      <c r="A32" s="1"/>
      <c r="B32" s="9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4"/>
      <c r="N32" s="17"/>
      <c r="O32" s="9"/>
    </row>
    <row r="33" ht="15.75">
      <c r="M33" s="17"/>
    </row>
    <row r="34" ht="15.75">
      <c r="M34" s="17"/>
    </row>
    <row r="62" spans="1:15" ht="15.75">
      <c r="A62" s="1"/>
      <c r="B62" s="9"/>
      <c r="C62" s="14"/>
      <c r="D62" s="14"/>
      <c r="E62" s="17"/>
      <c r="F62" s="17"/>
      <c r="G62" s="17"/>
      <c r="H62" s="17"/>
      <c r="I62" s="17"/>
      <c r="J62" s="17"/>
      <c r="K62" s="17"/>
      <c r="L62" s="17"/>
      <c r="N62" s="17"/>
      <c r="O62" s="9"/>
    </row>
    <row r="63" spans="1:15" ht="15.75">
      <c r="A63" s="1"/>
      <c r="B63" s="9"/>
      <c r="C63" s="14"/>
      <c r="D63" s="14"/>
      <c r="E63" s="17"/>
      <c r="F63" s="17"/>
      <c r="G63" s="17"/>
      <c r="H63" s="17"/>
      <c r="I63" s="17"/>
      <c r="J63" s="17"/>
      <c r="K63" s="17"/>
      <c r="L63" s="17"/>
      <c r="N63" s="17"/>
      <c r="O63" s="9"/>
    </row>
    <row r="64" ht="15.75">
      <c r="M64" s="17"/>
    </row>
    <row r="65" ht="15.75">
      <c r="M65" s="17"/>
    </row>
  </sheetData>
  <sheetProtection selectLockedCells="1" selectUnlockedCells="1"/>
  <mergeCells count="19">
    <mergeCell ref="A30:C30"/>
    <mergeCell ref="A27:C27"/>
    <mergeCell ref="M10:M12"/>
    <mergeCell ref="N10:N12"/>
    <mergeCell ref="A3:O3"/>
    <mergeCell ref="A4:O4"/>
    <mergeCell ref="A5:O5"/>
    <mergeCell ref="A6:O6"/>
    <mergeCell ref="F10:F12"/>
    <mergeCell ref="A2:O2"/>
    <mergeCell ref="G10:L10"/>
    <mergeCell ref="O10:O12"/>
    <mergeCell ref="G11:I11"/>
    <mergeCell ref="J11:L11"/>
    <mergeCell ref="A10:A12"/>
    <mergeCell ref="B10:B12"/>
    <mergeCell ref="C10:C12"/>
    <mergeCell ref="D10:D12"/>
    <mergeCell ref="E10:E1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colBreaks count="1" manualBreakCount="1">
    <brk id="15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T56"/>
  <sheetViews>
    <sheetView view="pageBreakPreview" zoomScale="70" zoomScaleNormal="37" zoomScaleSheetLayoutView="70" zoomScalePageLayoutView="0" workbookViewId="0" topLeftCell="A34">
      <selection activeCell="E59" sqref="E59"/>
    </sheetView>
  </sheetViews>
  <sheetFormatPr defaultColWidth="0" defaultRowHeight="17.25"/>
  <cols>
    <col min="1" max="1" width="2.6640625" style="76" customWidth="1"/>
    <col min="2" max="2" width="5.77734375" style="76" bestFit="1" customWidth="1"/>
    <col min="3" max="3" width="13.77734375" style="76" customWidth="1"/>
    <col min="4" max="4" width="13.21484375" style="76" customWidth="1"/>
    <col min="5" max="5" width="18.88671875" style="76" customWidth="1"/>
    <col min="6" max="6" width="12.21484375" style="76" bestFit="1" customWidth="1"/>
    <col min="7" max="8" width="8.88671875" style="76" customWidth="1"/>
    <col min="9" max="10" width="10.4453125" style="76" customWidth="1"/>
    <col min="11" max="11" width="6.10546875" style="76" customWidth="1"/>
    <col min="12" max="12" width="0.55078125" style="53" hidden="1" customWidth="1"/>
    <col min="13" max="13" width="0" style="0" hidden="1" customWidth="1"/>
    <col min="14" max="14" width="5.88671875" style="53" hidden="1" customWidth="1"/>
    <col min="15" max="126" width="5.5546875" style="53" hidden="1" customWidth="1"/>
    <col min="127" max="129" width="0" style="0" hidden="1" customWidth="1"/>
    <col min="130" max="143" width="6.6640625" style="53" hidden="1" customWidth="1"/>
    <col min="144" max="145" width="5.5546875" style="53" hidden="1" customWidth="1"/>
    <col min="146" max="146" width="6.6640625" style="53" hidden="1" customWidth="1"/>
    <col min="147" max="147" width="6.77734375" style="77" hidden="1" customWidth="1"/>
    <col min="148" max="148" width="4.77734375" style="77" hidden="1" customWidth="1"/>
    <col min="149" max="149" width="6.21484375" style="77" hidden="1" customWidth="1"/>
    <col min="150" max="150" width="2.88671875" style="77" hidden="1" customWidth="1"/>
    <col min="151" max="151" width="7.10546875" style="77" hidden="1" customWidth="1"/>
    <col min="152" max="152" width="7.77734375" style="53" hidden="1" customWidth="1"/>
    <col min="153" max="153" width="6.3359375" style="53" hidden="1" customWidth="1"/>
    <col min="154" max="154" width="5.88671875" style="53" hidden="1" customWidth="1"/>
    <col min="155" max="155" width="7.4453125" style="53" hidden="1" customWidth="1"/>
    <col min="156" max="156" width="4.3359375" style="53" hidden="1" customWidth="1"/>
    <col min="157" max="158" width="4.21484375" style="53" hidden="1" customWidth="1"/>
    <col min="159" max="204" width="2.88671875" style="53" hidden="1" customWidth="1"/>
    <col min="205" max="205" width="5.77734375" style="53" hidden="1" customWidth="1"/>
    <col min="206" max="226" width="2.88671875" style="53" hidden="1" customWidth="1"/>
    <col min="227" max="227" width="4.21484375" style="53" hidden="1" customWidth="1"/>
    <col min="228" max="228" width="4.4453125" style="53" hidden="1" customWidth="1"/>
    <col min="229" max="249" width="2.88671875" style="53" hidden="1" customWidth="1"/>
    <col min="250" max="250" width="3.88671875" style="53" hidden="1" customWidth="1"/>
    <col min="251" max="251" width="3.99609375" style="53" hidden="1" customWidth="1"/>
    <col min="252" max="252" width="3.88671875" style="53" hidden="1" customWidth="1"/>
    <col min="253" max="253" width="5.4453125" style="53" hidden="1" customWidth="1"/>
    <col min="254" max="254" width="5.5546875" style="53" hidden="1" customWidth="1"/>
    <col min="255" max="16384" width="5.5546875" style="53" hidden="1" customWidth="1"/>
  </cols>
  <sheetData>
    <row r="1" spans="1:254" ht="51" customHeight="1">
      <c r="A1" s="47"/>
      <c r="B1" s="47"/>
      <c r="C1" s="48"/>
      <c r="D1" s="48"/>
      <c r="E1" s="48"/>
      <c r="F1" s="48"/>
      <c r="G1" s="48"/>
      <c r="H1" s="48"/>
      <c r="I1" s="48"/>
      <c r="J1" s="48"/>
      <c r="K1" s="48"/>
      <c r="L1" s="278"/>
      <c r="M1" s="50"/>
      <c r="N1" s="49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0"/>
      <c r="DX1" s="50"/>
      <c r="DY1" s="50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2"/>
      <c r="ER1" s="52"/>
      <c r="ES1" s="52"/>
      <c r="ET1" s="52"/>
      <c r="EU1" s="52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51" customHeight="1">
      <c r="A2" s="280" t="s">
        <v>214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78"/>
      <c r="M2" s="50"/>
      <c r="N2" s="54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0"/>
      <c r="DX2" s="50"/>
      <c r="DY2" s="50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2"/>
      <c r="ER2" s="52"/>
      <c r="ES2" s="52"/>
      <c r="ET2" s="52"/>
      <c r="EU2" s="52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25.5" customHeight="1">
      <c r="A3" s="279" t="s">
        <v>47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8"/>
      <c r="M3" s="50"/>
      <c r="N3" s="55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0"/>
      <c r="DX3" s="50"/>
      <c r="DY3" s="50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2"/>
      <c r="ER3" s="52"/>
      <c r="ES3" s="52"/>
      <c r="ET3" s="52"/>
      <c r="EU3" s="52"/>
      <c r="EV3" s="51"/>
      <c r="EW3" s="51"/>
      <c r="EX3" s="51"/>
      <c r="EY3" s="51"/>
      <c r="EZ3" s="51"/>
      <c r="FA3" s="51"/>
      <c r="FB3" s="51"/>
      <c r="FC3" s="56"/>
      <c r="FD3" s="56"/>
      <c r="FE3" s="56"/>
      <c r="FF3" s="57"/>
      <c r="FG3" s="57"/>
      <c r="FH3" s="57"/>
      <c r="FI3" s="57"/>
      <c r="FJ3" s="58"/>
      <c r="FK3" s="58"/>
      <c r="FL3" s="58"/>
      <c r="FM3" s="58"/>
      <c r="FN3" s="58"/>
      <c r="FO3" s="58" t="s">
        <v>48</v>
      </c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</row>
    <row r="4" spans="1:12" s="6" customFormat="1" ht="12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278"/>
    </row>
    <row r="5" spans="1:11" s="6" customFormat="1" ht="17.2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</row>
    <row r="6" spans="1:15" s="6" customFormat="1" ht="30" customHeight="1" thickBot="1">
      <c r="A6" s="128"/>
      <c r="B6" s="128"/>
      <c r="C6" s="129" t="s">
        <v>215</v>
      </c>
      <c r="D6" s="128"/>
      <c r="E6" s="128"/>
      <c r="F6" s="128"/>
      <c r="G6" s="128"/>
      <c r="H6" s="128"/>
      <c r="I6" s="282" t="s">
        <v>65</v>
      </c>
      <c r="J6" s="282"/>
      <c r="K6" s="282"/>
      <c r="L6" s="27"/>
      <c r="M6" s="27"/>
      <c r="N6" s="27"/>
      <c r="O6" s="27"/>
    </row>
    <row r="7" spans="1:254" s="67" customFormat="1" ht="43.5" customHeight="1" hidden="1">
      <c r="A7" s="283"/>
      <c r="B7" s="78"/>
      <c r="C7" s="285" t="s">
        <v>49</v>
      </c>
      <c r="D7" s="257" t="s">
        <v>50</v>
      </c>
      <c r="E7" s="59" t="s">
        <v>51</v>
      </c>
      <c r="F7" s="60"/>
      <c r="G7" s="61"/>
      <c r="H7" s="170"/>
      <c r="I7" s="62"/>
      <c r="J7" s="259"/>
      <c r="K7" s="259"/>
      <c r="L7" s="63" t="e">
        <f>#REF!+#REF!</f>
        <v>#REF!</v>
      </c>
      <c r="M7" s="64"/>
      <c r="N7" s="65"/>
      <c r="O7" s="64" t="e">
        <f>IF(#REF!=1,25,0)</f>
        <v>#REF!</v>
      </c>
      <c r="P7" s="64" t="e">
        <f>IF(#REF!=2,22,0)</f>
        <v>#REF!</v>
      </c>
      <c r="Q7" s="64" t="e">
        <f>IF(#REF!=3,20,0)</f>
        <v>#REF!</v>
      </c>
      <c r="R7" s="64" t="e">
        <f>IF(#REF!=4,18,0)</f>
        <v>#REF!</v>
      </c>
      <c r="S7" s="64" t="e">
        <f>IF(#REF!=5,16,0)</f>
        <v>#REF!</v>
      </c>
      <c r="T7" s="64" t="e">
        <f>IF(#REF!=6,15,0)</f>
        <v>#REF!</v>
      </c>
      <c r="U7" s="64" t="e">
        <f>IF(#REF!=7,14,0)</f>
        <v>#REF!</v>
      </c>
      <c r="V7" s="64" t="e">
        <f>IF(#REF!=8,13,0)</f>
        <v>#REF!</v>
      </c>
      <c r="W7" s="64" t="e">
        <f>IF(#REF!=9,12,0)</f>
        <v>#REF!</v>
      </c>
      <c r="X7" s="64" t="e">
        <f>IF(#REF!=10,11,0)</f>
        <v>#REF!</v>
      </c>
      <c r="Y7" s="64" t="e">
        <f>IF(#REF!=11,10,0)</f>
        <v>#REF!</v>
      </c>
      <c r="Z7" s="64" t="e">
        <f>IF(#REF!=12,9,0)</f>
        <v>#REF!</v>
      </c>
      <c r="AA7" s="64" t="e">
        <f>IF(#REF!=13,8,0)</f>
        <v>#REF!</v>
      </c>
      <c r="AB7" s="64" t="e">
        <f>IF(#REF!=14,7,0)</f>
        <v>#REF!</v>
      </c>
      <c r="AC7" s="64" t="e">
        <f>IF(#REF!=15,6,0)</f>
        <v>#REF!</v>
      </c>
      <c r="AD7" s="64" t="e">
        <f>IF(#REF!=16,5,0)</f>
        <v>#REF!</v>
      </c>
      <c r="AE7" s="64" t="e">
        <f>IF(#REF!=17,4,0)</f>
        <v>#REF!</v>
      </c>
      <c r="AF7" s="64" t="e">
        <f>IF(#REF!=18,3,0)</f>
        <v>#REF!</v>
      </c>
      <c r="AG7" s="64" t="e">
        <f>IF(#REF!=19,2,0)</f>
        <v>#REF!</v>
      </c>
      <c r="AH7" s="64" t="e">
        <f>IF(#REF!=20,1,0)</f>
        <v>#REF!</v>
      </c>
      <c r="AI7" s="64" t="e">
        <f>IF(#REF!&gt;20,0,0)</f>
        <v>#REF!</v>
      </c>
      <c r="AJ7" s="64" t="e">
        <f>IF(#REF!="сх",0,0)</f>
        <v>#REF!</v>
      </c>
      <c r="AK7" s="64" t="e">
        <f>SUM(O7:AI7)</f>
        <v>#REF!</v>
      </c>
      <c r="AL7" s="64" t="e">
        <f>IF(#REF!=1,25,0)</f>
        <v>#REF!</v>
      </c>
      <c r="AM7" s="64" t="e">
        <f>IF(#REF!=2,22,0)</f>
        <v>#REF!</v>
      </c>
      <c r="AN7" s="64" t="e">
        <f>IF(#REF!=3,20,0)</f>
        <v>#REF!</v>
      </c>
      <c r="AO7" s="64" t="e">
        <f>IF(#REF!=4,18,0)</f>
        <v>#REF!</v>
      </c>
      <c r="AP7" s="64" t="e">
        <f>IF(#REF!=5,16,0)</f>
        <v>#REF!</v>
      </c>
      <c r="AQ7" s="64" t="e">
        <f>IF(#REF!=6,15,0)</f>
        <v>#REF!</v>
      </c>
      <c r="AR7" s="64" t="e">
        <f>IF(#REF!=7,14,0)</f>
        <v>#REF!</v>
      </c>
      <c r="AS7" s="64" t="e">
        <f>IF(#REF!=8,13,0)</f>
        <v>#REF!</v>
      </c>
      <c r="AT7" s="64" t="e">
        <f>IF(#REF!=9,12,0)</f>
        <v>#REF!</v>
      </c>
      <c r="AU7" s="64" t="e">
        <f>IF(#REF!=10,11,0)</f>
        <v>#REF!</v>
      </c>
      <c r="AV7" s="64" t="e">
        <f>IF(#REF!=11,10,0)</f>
        <v>#REF!</v>
      </c>
      <c r="AW7" s="64" t="e">
        <f>IF(#REF!=12,9,0)</f>
        <v>#REF!</v>
      </c>
      <c r="AX7" s="64" t="e">
        <f>IF(#REF!=13,8,0)</f>
        <v>#REF!</v>
      </c>
      <c r="AY7" s="64" t="e">
        <f>IF(#REF!=14,7,0)</f>
        <v>#REF!</v>
      </c>
      <c r="AZ7" s="64" t="e">
        <f>IF(#REF!=15,6,0)</f>
        <v>#REF!</v>
      </c>
      <c r="BA7" s="64" t="e">
        <f>IF(#REF!=16,5,0)</f>
        <v>#REF!</v>
      </c>
      <c r="BB7" s="64" t="e">
        <f>IF(#REF!=17,4,0)</f>
        <v>#REF!</v>
      </c>
      <c r="BC7" s="64" t="e">
        <f>IF(#REF!=18,3,0)</f>
        <v>#REF!</v>
      </c>
      <c r="BD7" s="64" t="e">
        <f>IF(#REF!=19,2,0)</f>
        <v>#REF!</v>
      </c>
      <c r="BE7" s="64" t="e">
        <f>IF(#REF!=20,1,0)</f>
        <v>#REF!</v>
      </c>
      <c r="BF7" s="64" t="e">
        <f>IF(#REF!&gt;20,0,0)</f>
        <v>#REF!</v>
      </c>
      <c r="BG7" s="64" t="e">
        <f>IF(#REF!="сх",0,0)</f>
        <v>#REF!</v>
      </c>
      <c r="BH7" s="64" t="e">
        <f>SUM(AL7:BF7)</f>
        <v>#REF!</v>
      </c>
      <c r="BI7" s="64" t="e">
        <f>IF(#REF!=1,45,0)</f>
        <v>#REF!</v>
      </c>
      <c r="BJ7" s="64" t="e">
        <f>IF(#REF!=2,42,0)</f>
        <v>#REF!</v>
      </c>
      <c r="BK7" s="64" t="e">
        <f>IF(#REF!=3,40,0)</f>
        <v>#REF!</v>
      </c>
      <c r="BL7" s="64" t="e">
        <f>IF(#REF!=4,38,0)</f>
        <v>#REF!</v>
      </c>
      <c r="BM7" s="64" t="e">
        <f>IF(#REF!=5,36,0)</f>
        <v>#REF!</v>
      </c>
      <c r="BN7" s="64" t="e">
        <f>IF(#REF!=6,35,0)</f>
        <v>#REF!</v>
      </c>
      <c r="BO7" s="64" t="e">
        <f>IF(#REF!=7,34,0)</f>
        <v>#REF!</v>
      </c>
      <c r="BP7" s="64" t="e">
        <f>IF(#REF!=8,33,0)</f>
        <v>#REF!</v>
      </c>
      <c r="BQ7" s="64" t="e">
        <f>IF(#REF!=9,32,0)</f>
        <v>#REF!</v>
      </c>
      <c r="BR7" s="64" t="e">
        <f>IF(#REF!=10,31,0)</f>
        <v>#REF!</v>
      </c>
      <c r="BS7" s="64" t="e">
        <f>IF(#REF!=11,30,0)</f>
        <v>#REF!</v>
      </c>
      <c r="BT7" s="64" t="e">
        <f>IF(#REF!=12,29,0)</f>
        <v>#REF!</v>
      </c>
      <c r="BU7" s="64" t="e">
        <f>IF(#REF!=13,28,0)</f>
        <v>#REF!</v>
      </c>
      <c r="BV7" s="64" t="e">
        <f>IF(#REF!=14,27,0)</f>
        <v>#REF!</v>
      </c>
      <c r="BW7" s="64" t="e">
        <f>IF(#REF!=15,26,0)</f>
        <v>#REF!</v>
      </c>
      <c r="BX7" s="64" t="e">
        <f>IF(#REF!=16,25,0)</f>
        <v>#REF!</v>
      </c>
      <c r="BY7" s="64" t="e">
        <f>IF(#REF!=17,24,0)</f>
        <v>#REF!</v>
      </c>
      <c r="BZ7" s="64" t="e">
        <f>IF(#REF!=18,23,0)</f>
        <v>#REF!</v>
      </c>
      <c r="CA7" s="64" t="e">
        <f>IF(#REF!=19,22,0)</f>
        <v>#REF!</v>
      </c>
      <c r="CB7" s="64" t="e">
        <f>IF(#REF!=20,21,0)</f>
        <v>#REF!</v>
      </c>
      <c r="CC7" s="64" t="e">
        <f>IF(#REF!=21,20,0)</f>
        <v>#REF!</v>
      </c>
      <c r="CD7" s="64" t="e">
        <f>IF(#REF!=22,19,0)</f>
        <v>#REF!</v>
      </c>
      <c r="CE7" s="64" t="e">
        <f>IF(#REF!=23,18,0)</f>
        <v>#REF!</v>
      </c>
      <c r="CF7" s="64" t="e">
        <f>IF(#REF!=24,17,0)</f>
        <v>#REF!</v>
      </c>
      <c r="CG7" s="64" t="e">
        <f>IF(#REF!=25,16,0)</f>
        <v>#REF!</v>
      </c>
      <c r="CH7" s="64" t="e">
        <f>IF(#REF!=26,15,0)</f>
        <v>#REF!</v>
      </c>
      <c r="CI7" s="64" t="e">
        <f>IF(#REF!=27,14,0)</f>
        <v>#REF!</v>
      </c>
      <c r="CJ7" s="64" t="e">
        <f>IF(#REF!=28,13,0)</f>
        <v>#REF!</v>
      </c>
      <c r="CK7" s="64" t="e">
        <f>IF(#REF!=29,12,0)</f>
        <v>#REF!</v>
      </c>
      <c r="CL7" s="64" t="e">
        <f>IF(#REF!=30,11,0)</f>
        <v>#REF!</v>
      </c>
      <c r="CM7" s="64" t="e">
        <f>IF(#REF!=31,10,0)</f>
        <v>#REF!</v>
      </c>
      <c r="CN7" s="64" t="e">
        <f>IF(#REF!=32,9,0)</f>
        <v>#REF!</v>
      </c>
      <c r="CO7" s="64" t="e">
        <f>IF(#REF!=33,8,0)</f>
        <v>#REF!</v>
      </c>
      <c r="CP7" s="64" t="e">
        <f>IF(#REF!=34,7,0)</f>
        <v>#REF!</v>
      </c>
      <c r="CQ7" s="64" t="e">
        <f>IF(#REF!=35,6,0)</f>
        <v>#REF!</v>
      </c>
      <c r="CR7" s="64" t="e">
        <f>IF(#REF!=36,5,0)</f>
        <v>#REF!</v>
      </c>
      <c r="CS7" s="64" t="e">
        <f>IF(#REF!=37,4,0)</f>
        <v>#REF!</v>
      </c>
      <c r="CT7" s="64" t="e">
        <f>IF(#REF!=38,3,0)</f>
        <v>#REF!</v>
      </c>
      <c r="CU7" s="64" t="e">
        <f>IF(#REF!=39,2,0)</f>
        <v>#REF!</v>
      </c>
      <c r="CV7" s="64" t="e">
        <f>IF(#REF!=40,1,0)</f>
        <v>#REF!</v>
      </c>
      <c r="CW7" s="64" t="e">
        <f>IF(#REF!&gt;20,0,0)</f>
        <v>#REF!</v>
      </c>
      <c r="CX7" s="64" t="e">
        <f>IF(#REF!="сх",0,0)</f>
        <v>#REF!</v>
      </c>
      <c r="CY7" s="64" t="e">
        <f>SUM(BI7:CX7)</f>
        <v>#REF!</v>
      </c>
      <c r="CZ7" s="64" t="e">
        <f>IF(#REF!=1,45,0)</f>
        <v>#REF!</v>
      </c>
      <c r="DA7" s="64" t="e">
        <f>IF(#REF!=2,42,0)</f>
        <v>#REF!</v>
      </c>
      <c r="DB7" s="64" t="e">
        <f>IF(#REF!=3,40,0)</f>
        <v>#REF!</v>
      </c>
      <c r="DC7" s="64" t="e">
        <f>IF(#REF!=4,38,0)</f>
        <v>#REF!</v>
      </c>
      <c r="DD7" s="64" t="e">
        <f>IF(#REF!=5,36,0)</f>
        <v>#REF!</v>
      </c>
      <c r="DE7" s="64" t="e">
        <f>IF(#REF!=6,35,0)</f>
        <v>#REF!</v>
      </c>
      <c r="DF7" s="64" t="e">
        <f>IF(#REF!=7,34,0)</f>
        <v>#REF!</v>
      </c>
      <c r="DG7" s="64" t="e">
        <f>IF(#REF!=8,33,0)</f>
        <v>#REF!</v>
      </c>
      <c r="DH7" s="64" t="e">
        <f>IF(#REF!=9,32,0)</f>
        <v>#REF!</v>
      </c>
      <c r="DI7" s="64" t="e">
        <f>IF(#REF!=10,31,0)</f>
        <v>#REF!</v>
      </c>
      <c r="DJ7" s="64" t="e">
        <f>IF(#REF!=11,30,0)</f>
        <v>#REF!</v>
      </c>
      <c r="DK7" s="64" t="e">
        <f>IF(#REF!=12,29,0)</f>
        <v>#REF!</v>
      </c>
      <c r="DL7" s="64" t="e">
        <f>IF(#REF!=13,28,0)</f>
        <v>#REF!</v>
      </c>
      <c r="DM7" s="64" t="e">
        <f>IF(#REF!=14,27,0)</f>
        <v>#REF!</v>
      </c>
      <c r="DN7" s="64" t="e">
        <f>IF(#REF!=15,26,0)</f>
        <v>#REF!</v>
      </c>
      <c r="DO7" s="64" t="e">
        <f>IF(#REF!=16,25,0)</f>
        <v>#REF!</v>
      </c>
      <c r="DP7" s="64" t="e">
        <f>IF(#REF!=17,24,0)</f>
        <v>#REF!</v>
      </c>
      <c r="DQ7" s="64" t="e">
        <f>IF(#REF!=18,23,0)</f>
        <v>#REF!</v>
      </c>
      <c r="DR7" s="64" t="e">
        <f>IF(#REF!=19,22,0)</f>
        <v>#REF!</v>
      </c>
      <c r="DS7" s="64" t="e">
        <f>IF(#REF!=20,21,0)</f>
        <v>#REF!</v>
      </c>
      <c r="DT7" s="64" t="e">
        <f>IF(#REF!=21,20,0)</f>
        <v>#REF!</v>
      </c>
      <c r="DU7" s="64" t="e">
        <f>IF(#REF!=22,19,0)</f>
        <v>#REF!</v>
      </c>
      <c r="DV7" s="64" t="e">
        <f>IF(#REF!=23,18,0)</f>
        <v>#REF!</v>
      </c>
      <c r="DW7" s="64" t="e">
        <f>IF(#REF!=24,17,0)</f>
        <v>#REF!</v>
      </c>
      <c r="DX7" s="64" t="e">
        <f>IF(#REF!=25,16,0)</f>
        <v>#REF!</v>
      </c>
      <c r="DY7" s="64" t="e">
        <f>IF(#REF!=26,15,0)</f>
        <v>#REF!</v>
      </c>
      <c r="DZ7" s="64" t="e">
        <f>IF(#REF!=27,14,0)</f>
        <v>#REF!</v>
      </c>
      <c r="EA7" s="64" t="e">
        <f>IF(#REF!=28,13,0)</f>
        <v>#REF!</v>
      </c>
      <c r="EB7" s="64" t="e">
        <f>IF(#REF!=29,12,0)</f>
        <v>#REF!</v>
      </c>
      <c r="EC7" s="64" t="e">
        <f>IF(#REF!=30,11,0)</f>
        <v>#REF!</v>
      </c>
      <c r="ED7" s="64" t="e">
        <f>IF(#REF!=31,10,0)</f>
        <v>#REF!</v>
      </c>
      <c r="EE7" s="64" t="e">
        <f>IF(#REF!=32,9,0)</f>
        <v>#REF!</v>
      </c>
      <c r="EF7" s="64" t="e">
        <f>IF(#REF!=33,8,0)</f>
        <v>#REF!</v>
      </c>
      <c r="EG7" s="64" t="e">
        <f>IF(#REF!=34,7,0)</f>
        <v>#REF!</v>
      </c>
      <c r="EH7" s="64" t="e">
        <f>IF(#REF!=35,6,0)</f>
        <v>#REF!</v>
      </c>
      <c r="EI7" s="64" t="e">
        <f>IF(#REF!=36,5,0)</f>
        <v>#REF!</v>
      </c>
      <c r="EJ7" s="64" t="e">
        <f>IF(#REF!=37,4,0)</f>
        <v>#REF!</v>
      </c>
      <c r="EK7" s="64" t="e">
        <f>IF(#REF!=38,3,0)</f>
        <v>#REF!</v>
      </c>
      <c r="EL7" s="64" t="e">
        <f>IF(#REF!=39,2,0)</f>
        <v>#REF!</v>
      </c>
      <c r="EM7" s="64" t="e">
        <f>IF(#REF!=40,1,0)</f>
        <v>#REF!</v>
      </c>
      <c r="EN7" s="64" t="e">
        <f>IF(#REF!&gt;20,0,0)</f>
        <v>#REF!</v>
      </c>
      <c r="EO7" s="64" t="e">
        <f>IF(#REF!="сх",0,0)</f>
        <v>#REF!</v>
      </c>
      <c r="EP7" s="64" t="e">
        <f>SUM(CZ7:EO7)</f>
        <v>#REF!</v>
      </c>
      <c r="EQ7" s="64"/>
      <c r="ER7" s="64" t="e">
        <f>IF(#REF!="сх","ноль",IF(#REF!&gt;0,#REF!,"Ноль"))</f>
        <v>#REF!</v>
      </c>
      <c r="ES7" s="64" t="e">
        <f>IF(#REF!="сх","ноль",IF(#REF!&gt;0,#REF!,"Ноль"))</f>
        <v>#REF!</v>
      </c>
      <c r="ET7" s="64"/>
      <c r="EU7" s="64" t="e">
        <f>MIN(ER7,ES7)</f>
        <v>#REF!</v>
      </c>
      <c r="EV7" s="64" t="e">
        <f>IF(K7=#REF!,IF(#REF!&lt;#REF!,#REF!,EZ7),#REF!)</f>
        <v>#REF!</v>
      </c>
      <c r="EW7" s="64" t="e">
        <f>IF(K7=#REF!,IF(#REF!&lt;#REF!,0,1))</f>
        <v>#REF!</v>
      </c>
      <c r="EX7" s="64" t="e">
        <f>IF(AND(EU7&gt;=21,EU7&lt;&gt;0),EU7,IF(K7&lt;#REF!,"СТОП",EV7+EW7))</f>
        <v>#REF!</v>
      </c>
      <c r="EY7" s="64"/>
      <c r="EZ7" s="64">
        <v>15</v>
      </c>
      <c r="FA7" s="64">
        <v>16</v>
      </c>
      <c r="FB7" s="64"/>
      <c r="FC7" s="66" t="e">
        <f>IF(#REF!=1,25,0)</f>
        <v>#REF!</v>
      </c>
      <c r="FD7" s="66" t="e">
        <f>IF(#REF!=2,22,0)</f>
        <v>#REF!</v>
      </c>
      <c r="FE7" s="66" t="e">
        <f>IF(#REF!=3,20,0)</f>
        <v>#REF!</v>
      </c>
      <c r="FF7" s="66" t="e">
        <f>IF(#REF!=4,18,0)</f>
        <v>#REF!</v>
      </c>
      <c r="FG7" s="66" t="e">
        <f>IF(#REF!=5,16,0)</f>
        <v>#REF!</v>
      </c>
      <c r="FH7" s="66" t="e">
        <f>IF(#REF!=6,15,0)</f>
        <v>#REF!</v>
      </c>
      <c r="FI7" s="66" t="e">
        <f>IF(#REF!=7,14,0)</f>
        <v>#REF!</v>
      </c>
      <c r="FJ7" s="66" t="e">
        <f>IF(#REF!=8,13,0)</f>
        <v>#REF!</v>
      </c>
      <c r="FK7" s="66" t="e">
        <f>IF(#REF!=9,12,0)</f>
        <v>#REF!</v>
      </c>
      <c r="FL7" s="66" t="e">
        <f>IF(#REF!=10,11,0)</f>
        <v>#REF!</v>
      </c>
      <c r="FM7" s="66" t="e">
        <f>IF(#REF!=11,10,0)</f>
        <v>#REF!</v>
      </c>
      <c r="FN7" s="66" t="e">
        <f>IF(#REF!=12,9,0)</f>
        <v>#REF!</v>
      </c>
      <c r="FO7" s="66" t="e">
        <f>IF(#REF!=13,8,0)</f>
        <v>#REF!</v>
      </c>
      <c r="FP7" s="66" t="e">
        <f>IF(#REF!=14,7,0)</f>
        <v>#REF!</v>
      </c>
      <c r="FQ7" s="66" t="e">
        <f>IF(#REF!=15,6,0)</f>
        <v>#REF!</v>
      </c>
      <c r="FR7" s="66" t="e">
        <f>IF(#REF!=16,5,0)</f>
        <v>#REF!</v>
      </c>
      <c r="FS7" s="66" t="e">
        <f>IF(#REF!=17,4,0)</f>
        <v>#REF!</v>
      </c>
      <c r="FT7" s="66" t="e">
        <f>IF(#REF!=18,3,0)</f>
        <v>#REF!</v>
      </c>
      <c r="FU7" s="66" t="e">
        <f>IF(#REF!=19,2,0)</f>
        <v>#REF!</v>
      </c>
      <c r="FV7" s="66" t="e">
        <f>IF(#REF!=20,1,0)</f>
        <v>#REF!</v>
      </c>
      <c r="FW7" s="66" t="e">
        <f>IF(#REF!&gt;20,0,0)</f>
        <v>#REF!</v>
      </c>
      <c r="FX7" s="66" t="e">
        <f>IF(#REF!="сх",0,0)</f>
        <v>#REF!</v>
      </c>
      <c r="FY7" s="66" t="e">
        <f>SUM(FC7:FX7)</f>
        <v>#REF!</v>
      </c>
      <c r="FZ7" s="66" t="e">
        <f>IF(#REF!=1,25,0)</f>
        <v>#REF!</v>
      </c>
      <c r="GA7" s="66" t="e">
        <f>IF(#REF!=2,22,0)</f>
        <v>#REF!</v>
      </c>
      <c r="GB7" s="66" t="e">
        <f>IF(#REF!=3,20,0)</f>
        <v>#REF!</v>
      </c>
      <c r="GC7" s="66" t="e">
        <f>IF(#REF!=4,18,0)</f>
        <v>#REF!</v>
      </c>
      <c r="GD7" s="66" t="e">
        <f>IF(#REF!=5,16,0)</f>
        <v>#REF!</v>
      </c>
      <c r="GE7" s="66" t="e">
        <f>IF(#REF!=6,15,0)</f>
        <v>#REF!</v>
      </c>
      <c r="GF7" s="66" t="e">
        <f>IF(#REF!=7,14,0)</f>
        <v>#REF!</v>
      </c>
      <c r="GG7" s="66" t="e">
        <f>IF(#REF!=8,13,0)</f>
        <v>#REF!</v>
      </c>
      <c r="GH7" s="66" t="e">
        <f>IF(#REF!=9,12,0)</f>
        <v>#REF!</v>
      </c>
      <c r="GI7" s="66" t="e">
        <f>IF(#REF!=10,11,0)</f>
        <v>#REF!</v>
      </c>
      <c r="GJ7" s="66" t="e">
        <f>IF(#REF!=11,10,0)</f>
        <v>#REF!</v>
      </c>
      <c r="GK7" s="66" t="e">
        <f>IF(#REF!=12,9,0)</f>
        <v>#REF!</v>
      </c>
      <c r="GL7" s="66" t="e">
        <f>IF(#REF!=13,8,0)</f>
        <v>#REF!</v>
      </c>
      <c r="GM7" s="66" t="e">
        <f>IF(#REF!=14,7,0)</f>
        <v>#REF!</v>
      </c>
      <c r="GN7" s="66" t="e">
        <f>IF(#REF!=15,6,0)</f>
        <v>#REF!</v>
      </c>
      <c r="GO7" s="66" t="e">
        <f>IF(#REF!=16,5,0)</f>
        <v>#REF!</v>
      </c>
      <c r="GP7" s="66" t="e">
        <f>IF(#REF!=17,4,0)</f>
        <v>#REF!</v>
      </c>
      <c r="GQ7" s="66" t="e">
        <f>IF(#REF!=18,3,0)</f>
        <v>#REF!</v>
      </c>
      <c r="GR7" s="66" t="e">
        <f>IF(#REF!=19,2,0)</f>
        <v>#REF!</v>
      </c>
      <c r="GS7" s="66" t="e">
        <f>IF(#REF!=20,1,0)</f>
        <v>#REF!</v>
      </c>
      <c r="GT7" s="66" t="e">
        <f>IF(#REF!&gt;20,0,0)</f>
        <v>#REF!</v>
      </c>
      <c r="GU7" s="66" t="e">
        <f>IF(#REF!="сх",0,0)</f>
        <v>#REF!</v>
      </c>
      <c r="GV7" s="66" t="e">
        <f>SUM(FZ7:GU7)</f>
        <v>#REF!</v>
      </c>
      <c r="GW7" s="66" t="e">
        <f>IF(#REF!=1,100,0)</f>
        <v>#REF!</v>
      </c>
      <c r="GX7" s="66" t="e">
        <f>IF(#REF!=2,98,0)</f>
        <v>#REF!</v>
      </c>
      <c r="GY7" s="66" t="e">
        <f>IF(#REF!=3,95,0)</f>
        <v>#REF!</v>
      </c>
      <c r="GZ7" s="66" t="e">
        <f>IF(#REF!=4,93,0)</f>
        <v>#REF!</v>
      </c>
      <c r="HA7" s="66" t="e">
        <f>IF(#REF!=5,90,0)</f>
        <v>#REF!</v>
      </c>
      <c r="HB7" s="66" t="e">
        <f>IF(#REF!=6,88,0)</f>
        <v>#REF!</v>
      </c>
      <c r="HC7" s="66" t="e">
        <f>IF(#REF!=7,85,0)</f>
        <v>#REF!</v>
      </c>
      <c r="HD7" s="66" t="e">
        <f>IF(#REF!=8,83,0)</f>
        <v>#REF!</v>
      </c>
      <c r="HE7" s="66" t="e">
        <f>IF(#REF!=9,80,0)</f>
        <v>#REF!</v>
      </c>
      <c r="HF7" s="66" t="e">
        <f>IF(#REF!=10,78,0)</f>
        <v>#REF!</v>
      </c>
      <c r="HG7" s="66" t="e">
        <f>IF(#REF!=11,75,0)</f>
        <v>#REF!</v>
      </c>
      <c r="HH7" s="66" t="e">
        <f>IF(#REF!=12,73,0)</f>
        <v>#REF!</v>
      </c>
      <c r="HI7" s="66" t="e">
        <f>IF(#REF!=13,70,0)</f>
        <v>#REF!</v>
      </c>
      <c r="HJ7" s="66" t="e">
        <f>IF(#REF!=14,68,0)</f>
        <v>#REF!</v>
      </c>
      <c r="HK7" s="66" t="e">
        <f>IF(#REF!=15,65,0)</f>
        <v>#REF!</v>
      </c>
      <c r="HL7" s="66" t="e">
        <f>IF(#REF!=16,63,0)</f>
        <v>#REF!</v>
      </c>
      <c r="HM7" s="66" t="e">
        <f>IF(#REF!=17,60,0)</f>
        <v>#REF!</v>
      </c>
      <c r="HN7" s="66" t="e">
        <f>IF(#REF!=18,58,0)</f>
        <v>#REF!</v>
      </c>
      <c r="HO7" s="66" t="e">
        <f>IF(#REF!=19,55,0)</f>
        <v>#REF!</v>
      </c>
      <c r="HP7" s="66" t="e">
        <f>IF(#REF!=20,53,0)</f>
        <v>#REF!</v>
      </c>
      <c r="HQ7" s="66" t="e">
        <f>IF(#REF!&gt;20,0,0)</f>
        <v>#REF!</v>
      </c>
      <c r="HR7" s="66" t="e">
        <f>IF(#REF!="сх",0,0)</f>
        <v>#REF!</v>
      </c>
      <c r="HS7" s="66" t="e">
        <f>SUM(GW7:HR7)</f>
        <v>#REF!</v>
      </c>
      <c r="HT7" s="66" t="e">
        <f>IF(#REF!=1,100,0)</f>
        <v>#REF!</v>
      </c>
      <c r="HU7" s="66" t="e">
        <f>IF(#REF!=2,98,0)</f>
        <v>#REF!</v>
      </c>
      <c r="HV7" s="66" t="e">
        <f>IF(#REF!=3,95,0)</f>
        <v>#REF!</v>
      </c>
      <c r="HW7" s="66" t="e">
        <f>IF(#REF!=4,93,0)</f>
        <v>#REF!</v>
      </c>
      <c r="HX7" s="66" t="e">
        <f>IF(#REF!=5,90,0)</f>
        <v>#REF!</v>
      </c>
      <c r="HY7" s="66" t="e">
        <f>IF(#REF!=6,88,0)</f>
        <v>#REF!</v>
      </c>
      <c r="HZ7" s="66" t="e">
        <f>IF(#REF!=7,85,0)</f>
        <v>#REF!</v>
      </c>
      <c r="IA7" s="66" t="e">
        <f>IF(#REF!=8,83,0)</f>
        <v>#REF!</v>
      </c>
      <c r="IB7" s="66" t="e">
        <f>IF(#REF!=9,80,0)</f>
        <v>#REF!</v>
      </c>
      <c r="IC7" s="66" t="e">
        <f>IF(#REF!=10,78,0)</f>
        <v>#REF!</v>
      </c>
      <c r="ID7" s="66" t="e">
        <f>IF(#REF!=11,75,0)</f>
        <v>#REF!</v>
      </c>
      <c r="IE7" s="66" t="e">
        <f>IF(#REF!=12,73,0)</f>
        <v>#REF!</v>
      </c>
      <c r="IF7" s="66" t="e">
        <f>IF(#REF!=13,70,0)</f>
        <v>#REF!</v>
      </c>
      <c r="IG7" s="66" t="e">
        <f>IF(#REF!=14,68,0)</f>
        <v>#REF!</v>
      </c>
      <c r="IH7" s="66" t="e">
        <f>IF(#REF!=15,65,0)</f>
        <v>#REF!</v>
      </c>
      <c r="II7" s="66" t="e">
        <f>IF(#REF!=16,63,0)</f>
        <v>#REF!</v>
      </c>
      <c r="IJ7" s="66" t="e">
        <f>IF(#REF!=17,60,0)</f>
        <v>#REF!</v>
      </c>
      <c r="IK7" s="66" t="e">
        <f>IF(#REF!=18,58,0)</f>
        <v>#REF!</v>
      </c>
      <c r="IL7" s="66" t="e">
        <f>IF(#REF!=19,55,0)</f>
        <v>#REF!</v>
      </c>
      <c r="IM7" s="66" t="e">
        <f>IF(#REF!=20,53,0)</f>
        <v>#REF!</v>
      </c>
      <c r="IN7" s="66" t="e">
        <f>IF(#REF!&gt;20,0,0)</f>
        <v>#REF!</v>
      </c>
      <c r="IO7" s="66" t="e">
        <f>IF(#REF!="сх",0,0)</f>
        <v>#REF!</v>
      </c>
      <c r="IP7" s="66" t="e">
        <f>SUM(HT7:IO7)</f>
        <v>#REF!</v>
      </c>
      <c r="IQ7" s="64"/>
      <c r="IR7" s="64"/>
      <c r="IS7" s="64"/>
      <c r="IT7" s="64"/>
    </row>
    <row r="8" spans="1:254" s="67" customFormat="1" ht="43.5" customHeight="1" hidden="1">
      <c r="A8" s="284"/>
      <c r="B8" s="79"/>
      <c r="C8" s="286"/>
      <c r="D8" s="258"/>
      <c r="E8" s="68" t="s">
        <v>52</v>
      </c>
      <c r="F8" s="69"/>
      <c r="G8" s="70"/>
      <c r="H8" s="171"/>
      <c r="I8" s="71"/>
      <c r="J8" s="260"/>
      <c r="K8" s="260"/>
      <c r="L8" s="63"/>
      <c r="M8" s="64"/>
      <c r="N8" s="65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4"/>
      <c r="IR8" s="64"/>
      <c r="IS8" s="64"/>
      <c r="IT8" s="64"/>
    </row>
    <row r="9" spans="1:254" s="67" customFormat="1" ht="43.5" customHeight="1" hidden="1">
      <c r="A9" s="284"/>
      <c r="B9" s="79"/>
      <c r="C9" s="286"/>
      <c r="D9" s="258"/>
      <c r="E9" s="68" t="s">
        <v>53</v>
      </c>
      <c r="F9" s="69"/>
      <c r="G9" s="70"/>
      <c r="H9" s="171"/>
      <c r="I9" s="71"/>
      <c r="J9" s="260"/>
      <c r="K9" s="260"/>
      <c r="L9" s="63"/>
      <c r="M9" s="64"/>
      <c r="N9" s="65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4"/>
      <c r="IR9" s="64"/>
      <c r="IS9" s="64"/>
      <c r="IT9" s="64"/>
    </row>
    <row r="10" spans="1:254" s="67" customFormat="1" ht="43.5" customHeight="1" hidden="1">
      <c r="A10" s="284"/>
      <c r="B10" s="79"/>
      <c r="C10" s="286"/>
      <c r="D10" s="258"/>
      <c r="E10" s="68" t="s">
        <v>54</v>
      </c>
      <c r="F10" s="69"/>
      <c r="G10" s="70"/>
      <c r="H10" s="171"/>
      <c r="I10" s="71"/>
      <c r="J10" s="260"/>
      <c r="K10" s="260"/>
      <c r="L10" s="63"/>
      <c r="M10" s="64"/>
      <c r="N10" s="65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4"/>
      <c r="IR10" s="64"/>
      <c r="IS10" s="64"/>
      <c r="IT10" s="64"/>
    </row>
    <row r="11" spans="1:254" s="67" customFormat="1" ht="43.5" customHeight="1" hidden="1">
      <c r="A11" s="284"/>
      <c r="B11" s="79"/>
      <c r="C11" s="286"/>
      <c r="D11" s="258"/>
      <c r="E11" s="68" t="s">
        <v>55</v>
      </c>
      <c r="F11" s="69"/>
      <c r="G11" s="70"/>
      <c r="H11" s="171"/>
      <c r="I11" s="71"/>
      <c r="J11" s="260"/>
      <c r="K11" s="260"/>
      <c r="L11" s="63"/>
      <c r="M11" s="64"/>
      <c r="N11" s="65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4"/>
      <c r="IR11" s="64"/>
      <c r="IS11" s="64"/>
      <c r="IT11" s="64"/>
    </row>
    <row r="12" spans="1:254" s="67" customFormat="1" ht="43.5" customHeight="1" hidden="1">
      <c r="A12" s="284"/>
      <c r="B12" s="79"/>
      <c r="C12" s="286"/>
      <c r="D12" s="258"/>
      <c r="E12" s="72" t="s">
        <v>56</v>
      </c>
      <c r="F12" s="73"/>
      <c r="G12" s="74"/>
      <c r="H12" s="172"/>
      <c r="I12" s="75"/>
      <c r="J12" s="260"/>
      <c r="K12" s="260"/>
      <c r="L12" s="63"/>
      <c r="M12" s="64"/>
      <c r="N12" s="65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4"/>
      <c r="IR12" s="64"/>
      <c r="IS12" s="64"/>
      <c r="IT12" s="64"/>
    </row>
    <row r="13" spans="1:254" s="67" customFormat="1" ht="32.25" thickBot="1">
      <c r="A13" s="123"/>
      <c r="B13" s="120" t="s">
        <v>57</v>
      </c>
      <c r="C13" s="124" t="s">
        <v>1</v>
      </c>
      <c r="D13" s="124" t="s">
        <v>59</v>
      </c>
      <c r="E13" s="125" t="s">
        <v>60</v>
      </c>
      <c r="F13" s="126" t="s">
        <v>61</v>
      </c>
      <c r="G13" s="126" t="s">
        <v>62</v>
      </c>
      <c r="H13" s="126" t="s">
        <v>6</v>
      </c>
      <c r="I13" s="126" t="s">
        <v>208</v>
      </c>
      <c r="J13" s="203" t="s">
        <v>63</v>
      </c>
      <c r="K13" s="163" t="s">
        <v>6</v>
      </c>
      <c r="L13" s="63"/>
      <c r="M13" s="64"/>
      <c r="N13" s="65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4"/>
      <c r="IR13" s="64"/>
      <c r="IS13" s="64"/>
      <c r="IT13" s="64"/>
    </row>
    <row r="14" spans="1:254" s="67" customFormat="1" ht="15.75">
      <c r="A14" s="261"/>
      <c r="B14" s="262">
        <v>1</v>
      </c>
      <c r="C14" s="265" t="s">
        <v>155</v>
      </c>
      <c r="D14" s="287" t="s">
        <v>156</v>
      </c>
      <c r="E14" s="130" t="s">
        <v>157</v>
      </c>
      <c r="F14" s="156">
        <v>65</v>
      </c>
      <c r="G14" s="120">
        <v>27</v>
      </c>
      <c r="H14" s="173">
        <v>2</v>
      </c>
      <c r="I14" s="177">
        <v>85</v>
      </c>
      <c r="J14" s="268">
        <f>SUM(I14,I16,I17,I19,I21,I24,I26)</f>
        <v>600</v>
      </c>
      <c r="K14" s="271">
        <v>1</v>
      </c>
      <c r="L14" s="63" t="e">
        <f>#REF!+#REF!</f>
        <v>#REF!</v>
      </c>
      <c r="M14" s="64"/>
      <c r="N14" s="65"/>
      <c r="O14" s="64" t="e">
        <f>IF(#REF!=1,25,0)</f>
        <v>#REF!</v>
      </c>
      <c r="P14" s="64" t="e">
        <f>IF(#REF!=2,22,0)</f>
        <v>#REF!</v>
      </c>
      <c r="Q14" s="64" t="e">
        <f>IF(#REF!=3,20,0)</f>
        <v>#REF!</v>
      </c>
      <c r="R14" s="64" t="e">
        <f>IF(#REF!=4,18,0)</f>
        <v>#REF!</v>
      </c>
      <c r="S14" s="64" t="e">
        <f>IF(#REF!=5,16,0)</f>
        <v>#REF!</v>
      </c>
      <c r="T14" s="64" t="e">
        <f>IF(#REF!=6,15,0)</f>
        <v>#REF!</v>
      </c>
      <c r="U14" s="64" t="e">
        <f>IF(#REF!=7,14,0)</f>
        <v>#REF!</v>
      </c>
      <c r="V14" s="64" t="e">
        <f>IF(#REF!=8,13,0)</f>
        <v>#REF!</v>
      </c>
      <c r="W14" s="64" t="e">
        <f>IF(#REF!=9,12,0)</f>
        <v>#REF!</v>
      </c>
      <c r="X14" s="64" t="e">
        <f>IF(#REF!=10,11,0)</f>
        <v>#REF!</v>
      </c>
      <c r="Y14" s="64" t="e">
        <f>IF(#REF!=11,10,0)</f>
        <v>#REF!</v>
      </c>
      <c r="Z14" s="64" t="e">
        <f>IF(#REF!=12,9,0)</f>
        <v>#REF!</v>
      </c>
      <c r="AA14" s="64" t="e">
        <f>IF(#REF!=13,8,0)</f>
        <v>#REF!</v>
      </c>
      <c r="AB14" s="64" t="e">
        <f>IF(#REF!=14,7,0)</f>
        <v>#REF!</v>
      </c>
      <c r="AC14" s="64" t="e">
        <f>IF(#REF!=15,6,0)</f>
        <v>#REF!</v>
      </c>
      <c r="AD14" s="64" t="e">
        <f>IF(#REF!=16,5,0)</f>
        <v>#REF!</v>
      </c>
      <c r="AE14" s="64" t="e">
        <f>IF(#REF!=17,4,0)</f>
        <v>#REF!</v>
      </c>
      <c r="AF14" s="64" t="e">
        <f>IF(#REF!=18,3,0)</f>
        <v>#REF!</v>
      </c>
      <c r="AG14" s="64" t="e">
        <f>IF(#REF!=19,2,0)</f>
        <v>#REF!</v>
      </c>
      <c r="AH14" s="64" t="e">
        <f>IF(#REF!=20,1,0)</f>
        <v>#REF!</v>
      </c>
      <c r="AI14" s="64" t="e">
        <f>IF(#REF!&gt;20,0,0)</f>
        <v>#REF!</v>
      </c>
      <c r="AJ14" s="64" t="e">
        <f>IF(#REF!="сх",0,0)</f>
        <v>#REF!</v>
      </c>
      <c r="AK14" s="64" t="e">
        <f>SUM(O14:AI14)</f>
        <v>#REF!</v>
      </c>
      <c r="AL14" s="64" t="e">
        <f>IF(#REF!=1,25,0)</f>
        <v>#REF!</v>
      </c>
      <c r="AM14" s="64" t="e">
        <f>IF(#REF!=2,22,0)</f>
        <v>#REF!</v>
      </c>
      <c r="AN14" s="64" t="e">
        <f>IF(#REF!=3,20,0)</f>
        <v>#REF!</v>
      </c>
      <c r="AO14" s="64" t="e">
        <f>IF(#REF!=4,18,0)</f>
        <v>#REF!</v>
      </c>
      <c r="AP14" s="64" t="e">
        <f>IF(#REF!=5,16,0)</f>
        <v>#REF!</v>
      </c>
      <c r="AQ14" s="64" t="e">
        <f>IF(#REF!=6,15,0)</f>
        <v>#REF!</v>
      </c>
      <c r="AR14" s="64" t="e">
        <f>IF(#REF!=7,14,0)</f>
        <v>#REF!</v>
      </c>
      <c r="AS14" s="64" t="e">
        <f>IF(#REF!=8,13,0)</f>
        <v>#REF!</v>
      </c>
      <c r="AT14" s="64" t="e">
        <f>IF(#REF!=9,12,0)</f>
        <v>#REF!</v>
      </c>
      <c r="AU14" s="64" t="e">
        <f>IF(#REF!=10,11,0)</f>
        <v>#REF!</v>
      </c>
      <c r="AV14" s="64" t="e">
        <f>IF(#REF!=11,10,0)</f>
        <v>#REF!</v>
      </c>
      <c r="AW14" s="64" t="e">
        <f>IF(#REF!=12,9,0)</f>
        <v>#REF!</v>
      </c>
      <c r="AX14" s="64" t="e">
        <f>IF(#REF!=13,8,0)</f>
        <v>#REF!</v>
      </c>
      <c r="AY14" s="64" t="e">
        <f>IF(#REF!=14,7,0)</f>
        <v>#REF!</v>
      </c>
      <c r="AZ14" s="64" t="e">
        <f>IF(#REF!=15,6,0)</f>
        <v>#REF!</v>
      </c>
      <c r="BA14" s="64" t="e">
        <f>IF(#REF!=16,5,0)</f>
        <v>#REF!</v>
      </c>
      <c r="BB14" s="64" t="e">
        <f>IF(#REF!=17,4,0)</f>
        <v>#REF!</v>
      </c>
      <c r="BC14" s="64" t="e">
        <f>IF(#REF!=18,3,0)</f>
        <v>#REF!</v>
      </c>
      <c r="BD14" s="64" t="e">
        <f>IF(#REF!=19,2,0)</f>
        <v>#REF!</v>
      </c>
      <c r="BE14" s="64" t="e">
        <f>IF(#REF!=20,1,0)</f>
        <v>#REF!</v>
      </c>
      <c r="BF14" s="64" t="e">
        <f>IF(#REF!&gt;20,0,0)</f>
        <v>#REF!</v>
      </c>
      <c r="BG14" s="64" t="e">
        <f>IF(#REF!="сх",0,0)</f>
        <v>#REF!</v>
      </c>
      <c r="BH14" s="64" t="e">
        <f>SUM(AL14:BF14)</f>
        <v>#REF!</v>
      </c>
      <c r="BI14" s="64" t="e">
        <f>IF(#REF!=1,45,0)</f>
        <v>#REF!</v>
      </c>
      <c r="BJ14" s="64" t="e">
        <f>IF(#REF!=2,42,0)</f>
        <v>#REF!</v>
      </c>
      <c r="BK14" s="64" t="e">
        <f>IF(#REF!=3,40,0)</f>
        <v>#REF!</v>
      </c>
      <c r="BL14" s="64" t="e">
        <f>IF(#REF!=4,38,0)</f>
        <v>#REF!</v>
      </c>
      <c r="BM14" s="64" t="e">
        <f>IF(#REF!=5,36,0)</f>
        <v>#REF!</v>
      </c>
      <c r="BN14" s="64" t="e">
        <f>IF(#REF!=6,35,0)</f>
        <v>#REF!</v>
      </c>
      <c r="BO14" s="64" t="e">
        <f>IF(#REF!=7,34,0)</f>
        <v>#REF!</v>
      </c>
      <c r="BP14" s="64" t="e">
        <f>IF(#REF!=8,33,0)</f>
        <v>#REF!</v>
      </c>
      <c r="BQ14" s="64" t="e">
        <f>IF(#REF!=9,32,0)</f>
        <v>#REF!</v>
      </c>
      <c r="BR14" s="64" t="e">
        <f>IF(#REF!=10,31,0)</f>
        <v>#REF!</v>
      </c>
      <c r="BS14" s="64" t="e">
        <f>IF(#REF!=11,30,0)</f>
        <v>#REF!</v>
      </c>
      <c r="BT14" s="64" t="e">
        <f>IF(#REF!=12,29,0)</f>
        <v>#REF!</v>
      </c>
      <c r="BU14" s="64" t="e">
        <f>IF(#REF!=13,28,0)</f>
        <v>#REF!</v>
      </c>
      <c r="BV14" s="64" t="e">
        <f>IF(#REF!=14,27,0)</f>
        <v>#REF!</v>
      </c>
      <c r="BW14" s="64" t="e">
        <f>IF(#REF!=15,26,0)</f>
        <v>#REF!</v>
      </c>
      <c r="BX14" s="64" t="e">
        <f>IF(#REF!=16,25,0)</f>
        <v>#REF!</v>
      </c>
      <c r="BY14" s="64" t="e">
        <f>IF(#REF!=17,24,0)</f>
        <v>#REF!</v>
      </c>
      <c r="BZ14" s="64" t="e">
        <f>IF(#REF!=18,23,0)</f>
        <v>#REF!</v>
      </c>
      <c r="CA14" s="64" t="e">
        <f>IF(#REF!=19,22,0)</f>
        <v>#REF!</v>
      </c>
      <c r="CB14" s="64" t="e">
        <f>IF(#REF!=20,21,0)</f>
        <v>#REF!</v>
      </c>
      <c r="CC14" s="64" t="e">
        <f>IF(#REF!=21,20,0)</f>
        <v>#REF!</v>
      </c>
      <c r="CD14" s="64" t="e">
        <f>IF(#REF!=22,19,0)</f>
        <v>#REF!</v>
      </c>
      <c r="CE14" s="64" t="e">
        <f>IF(#REF!=23,18,0)</f>
        <v>#REF!</v>
      </c>
      <c r="CF14" s="64" t="e">
        <f>IF(#REF!=24,17,0)</f>
        <v>#REF!</v>
      </c>
      <c r="CG14" s="64" t="e">
        <f>IF(#REF!=25,16,0)</f>
        <v>#REF!</v>
      </c>
      <c r="CH14" s="64" t="e">
        <f>IF(#REF!=26,15,0)</f>
        <v>#REF!</v>
      </c>
      <c r="CI14" s="64" t="e">
        <f>IF(#REF!=27,14,0)</f>
        <v>#REF!</v>
      </c>
      <c r="CJ14" s="64" t="e">
        <f>IF(#REF!=28,13,0)</f>
        <v>#REF!</v>
      </c>
      <c r="CK14" s="64" t="e">
        <f>IF(#REF!=29,12,0)</f>
        <v>#REF!</v>
      </c>
      <c r="CL14" s="64" t="e">
        <f>IF(#REF!=30,11,0)</f>
        <v>#REF!</v>
      </c>
      <c r="CM14" s="64" t="e">
        <f>IF(#REF!=31,10,0)</f>
        <v>#REF!</v>
      </c>
      <c r="CN14" s="64" t="e">
        <f>IF(#REF!=32,9,0)</f>
        <v>#REF!</v>
      </c>
      <c r="CO14" s="64" t="e">
        <f>IF(#REF!=33,8,0)</f>
        <v>#REF!</v>
      </c>
      <c r="CP14" s="64" t="e">
        <f>IF(#REF!=34,7,0)</f>
        <v>#REF!</v>
      </c>
      <c r="CQ14" s="64" t="e">
        <f>IF(#REF!=35,6,0)</f>
        <v>#REF!</v>
      </c>
      <c r="CR14" s="64" t="e">
        <f>IF(#REF!=36,5,0)</f>
        <v>#REF!</v>
      </c>
      <c r="CS14" s="64" t="e">
        <f>IF(#REF!=37,4,0)</f>
        <v>#REF!</v>
      </c>
      <c r="CT14" s="64" t="e">
        <f>IF(#REF!=38,3,0)</f>
        <v>#REF!</v>
      </c>
      <c r="CU14" s="64" t="e">
        <f>IF(#REF!=39,2,0)</f>
        <v>#REF!</v>
      </c>
      <c r="CV14" s="64" t="e">
        <f>IF(#REF!=40,1,0)</f>
        <v>#REF!</v>
      </c>
      <c r="CW14" s="64" t="e">
        <f>IF(#REF!&gt;20,0,0)</f>
        <v>#REF!</v>
      </c>
      <c r="CX14" s="64" t="e">
        <f>IF(#REF!="сх",0,0)</f>
        <v>#REF!</v>
      </c>
      <c r="CY14" s="64" t="e">
        <f>SUM(BI14:CX14)</f>
        <v>#REF!</v>
      </c>
      <c r="CZ14" s="64" t="e">
        <f>IF(#REF!=1,45,0)</f>
        <v>#REF!</v>
      </c>
      <c r="DA14" s="64" t="e">
        <f>IF(#REF!=2,42,0)</f>
        <v>#REF!</v>
      </c>
      <c r="DB14" s="64" t="e">
        <f>IF(#REF!=3,40,0)</f>
        <v>#REF!</v>
      </c>
      <c r="DC14" s="64" t="e">
        <f>IF(#REF!=4,38,0)</f>
        <v>#REF!</v>
      </c>
      <c r="DD14" s="64" t="e">
        <f>IF(#REF!=5,36,0)</f>
        <v>#REF!</v>
      </c>
      <c r="DE14" s="64" t="e">
        <f>IF(#REF!=6,35,0)</f>
        <v>#REF!</v>
      </c>
      <c r="DF14" s="64" t="e">
        <f>IF(#REF!=7,34,0)</f>
        <v>#REF!</v>
      </c>
      <c r="DG14" s="64" t="e">
        <f>IF(#REF!=8,33,0)</f>
        <v>#REF!</v>
      </c>
      <c r="DH14" s="64" t="e">
        <f>IF(#REF!=9,32,0)</f>
        <v>#REF!</v>
      </c>
      <c r="DI14" s="64" t="e">
        <f>IF(#REF!=10,31,0)</f>
        <v>#REF!</v>
      </c>
      <c r="DJ14" s="64" t="e">
        <f>IF(#REF!=11,30,0)</f>
        <v>#REF!</v>
      </c>
      <c r="DK14" s="64" t="e">
        <f>IF(#REF!=12,29,0)</f>
        <v>#REF!</v>
      </c>
      <c r="DL14" s="64" t="e">
        <f>IF(#REF!=13,28,0)</f>
        <v>#REF!</v>
      </c>
      <c r="DM14" s="64" t="e">
        <f>IF(#REF!=14,27,0)</f>
        <v>#REF!</v>
      </c>
      <c r="DN14" s="64" t="e">
        <f>IF(#REF!=15,26,0)</f>
        <v>#REF!</v>
      </c>
      <c r="DO14" s="64" t="e">
        <f>IF(#REF!=16,25,0)</f>
        <v>#REF!</v>
      </c>
      <c r="DP14" s="64" t="e">
        <f>IF(#REF!=17,24,0)</f>
        <v>#REF!</v>
      </c>
      <c r="DQ14" s="64" t="e">
        <f>IF(#REF!=18,23,0)</f>
        <v>#REF!</v>
      </c>
      <c r="DR14" s="64" t="e">
        <f>IF(#REF!=19,22,0)</f>
        <v>#REF!</v>
      </c>
      <c r="DS14" s="64" t="e">
        <f>IF(#REF!=20,21,0)</f>
        <v>#REF!</v>
      </c>
      <c r="DT14" s="64" t="e">
        <f>IF(#REF!=21,20,0)</f>
        <v>#REF!</v>
      </c>
      <c r="DU14" s="64" t="e">
        <f>IF(#REF!=22,19,0)</f>
        <v>#REF!</v>
      </c>
      <c r="DV14" s="64" t="e">
        <f>IF(#REF!=23,18,0)</f>
        <v>#REF!</v>
      </c>
      <c r="DW14" s="64" t="e">
        <f>IF(#REF!=24,17,0)</f>
        <v>#REF!</v>
      </c>
      <c r="DX14" s="64" t="e">
        <f>IF(#REF!=25,16,0)</f>
        <v>#REF!</v>
      </c>
      <c r="DY14" s="64" t="e">
        <f>IF(#REF!=26,15,0)</f>
        <v>#REF!</v>
      </c>
      <c r="DZ14" s="64" t="e">
        <f>IF(#REF!=27,14,0)</f>
        <v>#REF!</v>
      </c>
      <c r="EA14" s="64" t="e">
        <f>IF(#REF!=28,13,0)</f>
        <v>#REF!</v>
      </c>
      <c r="EB14" s="64" t="e">
        <f>IF(#REF!=29,12,0)</f>
        <v>#REF!</v>
      </c>
      <c r="EC14" s="64" t="e">
        <f>IF(#REF!=30,11,0)</f>
        <v>#REF!</v>
      </c>
      <c r="ED14" s="64" t="e">
        <f>IF(#REF!=31,10,0)</f>
        <v>#REF!</v>
      </c>
      <c r="EE14" s="64" t="e">
        <f>IF(#REF!=32,9,0)</f>
        <v>#REF!</v>
      </c>
      <c r="EF14" s="64" t="e">
        <f>IF(#REF!=33,8,0)</f>
        <v>#REF!</v>
      </c>
      <c r="EG14" s="64" t="e">
        <f>IF(#REF!=34,7,0)</f>
        <v>#REF!</v>
      </c>
      <c r="EH14" s="64" t="e">
        <f>IF(#REF!=35,6,0)</f>
        <v>#REF!</v>
      </c>
      <c r="EI14" s="64" t="e">
        <f>IF(#REF!=36,5,0)</f>
        <v>#REF!</v>
      </c>
      <c r="EJ14" s="64" t="e">
        <f>IF(#REF!=37,4,0)</f>
        <v>#REF!</v>
      </c>
      <c r="EK14" s="64" t="e">
        <f>IF(#REF!=38,3,0)</f>
        <v>#REF!</v>
      </c>
      <c r="EL14" s="64" t="e">
        <f>IF(#REF!=39,2,0)</f>
        <v>#REF!</v>
      </c>
      <c r="EM14" s="64" t="e">
        <f>IF(#REF!=40,1,0)</f>
        <v>#REF!</v>
      </c>
      <c r="EN14" s="64" t="e">
        <f>IF(#REF!&gt;20,0,0)</f>
        <v>#REF!</v>
      </c>
      <c r="EO14" s="64" t="e">
        <f>IF(#REF!="сх",0,0)</f>
        <v>#REF!</v>
      </c>
      <c r="EP14" s="64" t="e">
        <f>SUM(CZ14:EO14)</f>
        <v>#REF!</v>
      </c>
      <c r="EQ14" s="64"/>
      <c r="ER14" s="64" t="e">
        <f>IF(#REF!="сх","ноль",IF(#REF!&gt;0,#REF!,"Ноль"))</f>
        <v>#REF!</v>
      </c>
      <c r="ES14" s="64" t="e">
        <f>IF(#REF!="сх","ноль",IF(#REF!&gt;0,#REF!,"Ноль"))</f>
        <v>#REF!</v>
      </c>
      <c r="ET14" s="64"/>
      <c r="EU14" s="64" t="e">
        <f>MIN(ER14,ES14)</f>
        <v>#REF!</v>
      </c>
      <c r="EV14" s="64" t="e">
        <f>IF(K14=#REF!,IF(#REF!&lt;#REF!,#REF!,EZ14),#REF!)</f>
        <v>#REF!</v>
      </c>
      <c r="EW14" s="64" t="e">
        <f>IF(K14=#REF!,IF(#REF!&lt;#REF!,0,1))</f>
        <v>#REF!</v>
      </c>
      <c r="EX14" s="64" t="e">
        <f>IF(AND(EU14&gt;=21,EU14&lt;&gt;0),EU14,IF(K14&lt;#REF!,"СТОП",EV14+EW14))</f>
        <v>#REF!</v>
      </c>
      <c r="EY14" s="64"/>
      <c r="EZ14" s="64">
        <v>15</v>
      </c>
      <c r="FA14" s="64">
        <v>16</v>
      </c>
      <c r="FB14" s="64"/>
      <c r="FC14" s="66" t="e">
        <f>IF(#REF!=1,25,0)</f>
        <v>#REF!</v>
      </c>
      <c r="FD14" s="66" t="e">
        <f>IF(#REF!=2,22,0)</f>
        <v>#REF!</v>
      </c>
      <c r="FE14" s="66" t="e">
        <f>IF(#REF!=3,20,0)</f>
        <v>#REF!</v>
      </c>
      <c r="FF14" s="66" t="e">
        <f>IF(#REF!=4,18,0)</f>
        <v>#REF!</v>
      </c>
      <c r="FG14" s="66" t="e">
        <f>IF(#REF!=5,16,0)</f>
        <v>#REF!</v>
      </c>
      <c r="FH14" s="66" t="e">
        <f>IF(#REF!=6,15,0)</f>
        <v>#REF!</v>
      </c>
      <c r="FI14" s="66" t="e">
        <f>IF(#REF!=7,14,0)</f>
        <v>#REF!</v>
      </c>
      <c r="FJ14" s="66" t="e">
        <f>IF(#REF!=8,13,0)</f>
        <v>#REF!</v>
      </c>
      <c r="FK14" s="66" t="e">
        <f>IF(#REF!=9,12,0)</f>
        <v>#REF!</v>
      </c>
      <c r="FL14" s="66" t="e">
        <f>IF(#REF!=10,11,0)</f>
        <v>#REF!</v>
      </c>
      <c r="FM14" s="66" t="e">
        <f>IF(#REF!=11,10,0)</f>
        <v>#REF!</v>
      </c>
      <c r="FN14" s="66" t="e">
        <f>IF(#REF!=12,9,0)</f>
        <v>#REF!</v>
      </c>
      <c r="FO14" s="66" t="e">
        <f>IF(#REF!=13,8,0)</f>
        <v>#REF!</v>
      </c>
      <c r="FP14" s="66" t="e">
        <f>IF(#REF!=14,7,0)</f>
        <v>#REF!</v>
      </c>
      <c r="FQ14" s="66" t="e">
        <f>IF(#REF!=15,6,0)</f>
        <v>#REF!</v>
      </c>
      <c r="FR14" s="66" t="e">
        <f>IF(#REF!=16,5,0)</f>
        <v>#REF!</v>
      </c>
      <c r="FS14" s="66" t="e">
        <f>IF(#REF!=17,4,0)</f>
        <v>#REF!</v>
      </c>
      <c r="FT14" s="66" t="e">
        <f>IF(#REF!=18,3,0)</f>
        <v>#REF!</v>
      </c>
      <c r="FU14" s="66" t="e">
        <f>IF(#REF!=19,2,0)</f>
        <v>#REF!</v>
      </c>
      <c r="FV14" s="66" t="e">
        <f>IF(#REF!=20,1,0)</f>
        <v>#REF!</v>
      </c>
      <c r="FW14" s="66" t="e">
        <f>IF(#REF!&gt;20,0,0)</f>
        <v>#REF!</v>
      </c>
      <c r="FX14" s="66" t="e">
        <f>IF(#REF!="сх",0,0)</f>
        <v>#REF!</v>
      </c>
      <c r="FY14" s="66" t="e">
        <f>SUM(FC14:FX14)</f>
        <v>#REF!</v>
      </c>
      <c r="FZ14" s="66" t="e">
        <f>IF(#REF!=1,25,0)</f>
        <v>#REF!</v>
      </c>
      <c r="GA14" s="66" t="e">
        <f>IF(#REF!=2,22,0)</f>
        <v>#REF!</v>
      </c>
      <c r="GB14" s="66" t="e">
        <f>IF(#REF!=3,20,0)</f>
        <v>#REF!</v>
      </c>
      <c r="GC14" s="66" t="e">
        <f>IF(#REF!=4,18,0)</f>
        <v>#REF!</v>
      </c>
      <c r="GD14" s="66" t="e">
        <f>IF(#REF!=5,16,0)</f>
        <v>#REF!</v>
      </c>
      <c r="GE14" s="66" t="e">
        <f>IF(#REF!=6,15,0)</f>
        <v>#REF!</v>
      </c>
      <c r="GF14" s="66" t="e">
        <f>IF(#REF!=7,14,0)</f>
        <v>#REF!</v>
      </c>
      <c r="GG14" s="66" t="e">
        <f>IF(#REF!=8,13,0)</f>
        <v>#REF!</v>
      </c>
      <c r="GH14" s="66" t="e">
        <f>IF(#REF!=9,12,0)</f>
        <v>#REF!</v>
      </c>
      <c r="GI14" s="66" t="e">
        <f>IF(#REF!=10,11,0)</f>
        <v>#REF!</v>
      </c>
      <c r="GJ14" s="66" t="e">
        <f>IF(#REF!=11,10,0)</f>
        <v>#REF!</v>
      </c>
      <c r="GK14" s="66" t="e">
        <f>IF(#REF!=12,9,0)</f>
        <v>#REF!</v>
      </c>
      <c r="GL14" s="66" t="e">
        <f>IF(#REF!=13,8,0)</f>
        <v>#REF!</v>
      </c>
      <c r="GM14" s="66" t="e">
        <f>IF(#REF!=14,7,0)</f>
        <v>#REF!</v>
      </c>
      <c r="GN14" s="66" t="e">
        <f>IF(#REF!=15,6,0)</f>
        <v>#REF!</v>
      </c>
      <c r="GO14" s="66" t="e">
        <f>IF(#REF!=16,5,0)</f>
        <v>#REF!</v>
      </c>
      <c r="GP14" s="66" t="e">
        <f>IF(#REF!=17,4,0)</f>
        <v>#REF!</v>
      </c>
      <c r="GQ14" s="66" t="e">
        <f>IF(#REF!=18,3,0)</f>
        <v>#REF!</v>
      </c>
      <c r="GR14" s="66" t="e">
        <f>IF(#REF!=19,2,0)</f>
        <v>#REF!</v>
      </c>
      <c r="GS14" s="66" t="e">
        <f>IF(#REF!=20,1,0)</f>
        <v>#REF!</v>
      </c>
      <c r="GT14" s="66" t="e">
        <f>IF(#REF!&gt;20,0,0)</f>
        <v>#REF!</v>
      </c>
      <c r="GU14" s="66" t="e">
        <f>IF(#REF!="сх",0,0)</f>
        <v>#REF!</v>
      </c>
      <c r="GV14" s="66" t="e">
        <f>SUM(FZ14:GU14)</f>
        <v>#REF!</v>
      </c>
      <c r="GW14" s="66" t="e">
        <f>IF(#REF!=1,100,0)</f>
        <v>#REF!</v>
      </c>
      <c r="GX14" s="66" t="e">
        <f>IF(#REF!=2,98,0)</f>
        <v>#REF!</v>
      </c>
      <c r="GY14" s="66" t="e">
        <f>IF(#REF!=3,95,0)</f>
        <v>#REF!</v>
      </c>
      <c r="GZ14" s="66" t="e">
        <f>IF(#REF!=4,93,0)</f>
        <v>#REF!</v>
      </c>
      <c r="HA14" s="66" t="e">
        <f>IF(#REF!=5,90,0)</f>
        <v>#REF!</v>
      </c>
      <c r="HB14" s="66" t="e">
        <f>IF(#REF!=6,88,0)</f>
        <v>#REF!</v>
      </c>
      <c r="HC14" s="66" t="e">
        <f>IF(#REF!=7,85,0)</f>
        <v>#REF!</v>
      </c>
      <c r="HD14" s="66" t="e">
        <f>IF(#REF!=8,83,0)</f>
        <v>#REF!</v>
      </c>
      <c r="HE14" s="66" t="e">
        <f>IF(#REF!=9,80,0)</f>
        <v>#REF!</v>
      </c>
      <c r="HF14" s="66" t="e">
        <f>IF(#REF!=10,78,0)</f>
        <v>#REF!</v>
      </c>
      <c r="HG14" s="66" t="e">
        <f>IF(#REF!=11,75,0)</f>
        <v>#REF!</v>
      </c>
      <c r="HH14" s="66" t="e">
        <f>IF(#REF!=12,73,0)</f>
        <v>#REF!</v>
      </c>
      <c r="HI14" s="66" t="e">
        <f>IF(#REF!=13,70,0)</f>
        <v>#REF!</v>
      </c>
      <c r="HJ14" s="66" t="e">
        <f>IF(#REF!=14,68,0)</f>
        <v>#REF!</v>
      </c>
      <c r="HK14" s="66" t="e">
        <f>IF(#REF!=15,65,0)</f>
        <v>#REF!</v>
      </c>
      <c r="HL14" s="66" t="e">
        <f>IF(#REF!=16,63,0)</f>
        <v>#REF!</v>
      </c>
      <c r="HM14" s="66" t="e">
        <f>IF(#REF!=17,60,0)</f>
        <v>#REF!</v>
      </c>
      <c r="HN14" s="66" t="e">
        <f>IF(#REF!=18,58,0)</f>
        <v>#REF!</v>
      </c>
      <c r="HO14" s="66" t="e">
        <f>IF(#REF!=19,55,0)</f>
        <v>#REF!</v>
      </c>
      <c r="HP14" s="66" t="e">
        <f>IF(#REF!=20,53,0)</f>
        <v>#REF!</v>
      </c>
      <c r="HQ14" s="66" t="e">
        <f>IF(#REF!&gt;20,0,0)</f>
        <v>#REF!</v>
      </c>
      <c r="HR14" s="66" t="e">
        <f>IF(#REF!="сх",0,0)</f>
        <v>#REF!</v>
      </c>
      <c r="HS14" s="66" t="e">
        <f>SUM(GW14:HR14)</f>
        <v>#REF!</v>
      </c>
      <c r="HT14" s="66" t="e">
        <f>IF(#REF!=1,100,0)</f>
        <v>#REF!</v>
      </c>
      <c r="HU14" s="66" t="e">
        <f>IF(#REF!=2,98,0)</f>
        <v>#REF!</v>
      </c>
      <c r="HV14" s="66" t="e">
        <f>IF(#REF!=3,95,0)</f>
        <v>#REF!</v>
      </c>
      <c r="HW14" s="66" t="e">
        <f>IF(#REF!=4,93,0)</f>
        <v>#REF!</v>
      </c>
      <c r="HX14" s="66" t="e">
        <f>IF(#REF!=5,90,0)</f>
        <v>#REF!</v>
      </c>
      <c r="HY14" s="66" t="e">
        <f>IF(#REF!=6,88,0)</f>
        <v>#REF!</v>
      </c>
      <c r="HZ14" s="66" t="e">
        <f>IF(#REF!=7,85,0)</f>
        <v>#REF!</v>
      </c>
      <c r="IA14" s="66" t="e">
        <f>IF(#REF!=8,83,0)</f>
        <v>#REF!</v>
      </c>
      <c r="IB14" s="66" t="e">
        <f>IF(#REF!=9,80,0)</f>
        <v>#REF!</v>
      </c>
      <c r="IC14" s="66" t="e">
        <f>IF(#REF!=10,78,0)</f>
        <v>#REF!</v>
      </c>
      <c r="ID14" s="66" t="e">
        <f>IF(#REF!=11,75,0)</f>
        <v>#REF!</v>
      </c>
      <c r="IE14" s="66" t="e">
        <f>IF(#REF!=12,73,0)</f>
        <v>#REF!</v>
      </c>
      <c r="IF14" s="66" t="e">
        <f>IF(#REF!=13,70,0)</f>
        <v>#REF!</v>
      </c>
      <c r="IG14" s="66" t="e">
        <f>IF(#REF!=14,68,0)</f>
        <v>#REF!</v>
      </c>
      <c r="IH14" s="66" t="e">
        <f>IF(#REF!=15,65,0)</f>
        <v>#REF!</v>
      </c>
      <c r="II14" s="66" t="e">
        <f>IF(#REF!=16,63,0)</f>
        <v>#REF!</v>
      </c>
      <c r="IJ14" s="66" t="e">
        <f>IF(#REF!=17,60,0)</f>
        <v>#REF!</v>
      </c>
      <c r="IK14" s="66" t="e">
        <f>IF(#REF!=18,58,0)</f>
        <v>#REF!</v>
      </c>
      <c r="IL14" s="66" t="e">
        <f>IF(#REF!=19,55,0)</f>
        <v>#REF!</v>
      </c>
      <c r="IM14" s="66" t="e">
        <f>IF(#REF!=20,53,0)</f>
        <v>#REF!</v>
      </c>
      <c r="IN14" s="66" t="e">
        <f>IF(#REF!&gt;20,0,0)</f>
        <v>#REF!</v>
      </c>
      <c r="IO14" s="66" t="e">
        <f>IF(#REF!="сх",0,0)</f>
        <v>#REF!</v>
      </c>
      <c r="IP14" s="66" t="e">
        <f>SUM(HT14:IO14)</f>
        <v>#REF!</v>
      </c>
      <c r="IQ14" s="64"/>
      <c r="IR14" s="64"/>
      <c r="IS14" s="64"/>
      <c r="IT14" s="64"/>
    </row>
    <row r="15" spans="1:254" s="67" customFormat="1" ht="15.75">
      <c r="A15" s="261"/>
      <c r="B15" s="263"/>
      <c r="C15" s="266"/>
      <c r="D15" s="288"/>
      <c r="E15" s="131" t="s">
        <v>158</v>
      </c>
      <c r="F15" s="135">
        <v>65</v>
      </c>
      <c r="G15" s="116">
        <v>42</v>
      </c>
      <c r="H15" s="174">
        <v>10</v>
      </c>
      <c r="I15" s="117">
        <v>61</v>
      </c>
      <c r="J15" s="269"/>
      <c r="K15" s="272"/>
      <c r="L15" s="63" t="e">
        <f>#REF!+#REF!</f>
        <v>#REF!</v>
      </c>
      <c r="M15" s="64"/>
      <c r="N15" s="65"/>
      <c r="O15" s="64" t="e">
        <f>IF(#REF!=1,25,0)</f>
        <v>#REF!</v>
      </c>
      <c r="P15" s="64" t="e">
        <f>IF(#REF!=2,22,0)</f>
        <v>#REF!</v>
      </c>
      <c r="Q15" s="64" t="e">
        <f>IF(#REF!=3,20,0)</f>
        <v>#REF!</v>
      </c>
      <c r="R15" s="64" t="e">
        <f>IF(#REF!=4,18,0)</f>
        <v>#REF!</v>
      </c>
      <c r="S15" s="64" t="e">
        <f>IF(#REF!=5,16,0)</f>
        <v>#REF!</v>
      </c>
      <c r="T15" s="64" t="e">
        <f>IF(#REF!=6,15,0)</f>
        <v>#REF!</v>
      </c>
      <c r="U15" s="64" t="e">
        <f>IF(#REF!=7,14,0)</f>
        <v>#REF!</v>
      </c>
      <c r="V15" s="64" t="e">
        <f>IF(#REF!=8,13,0)</f>
        <v>#REF!</v>
      </c>
      <c r="W15" s="64" t="e">
        <f>IF(#REF!=9,12,0)</f>
        <v>#REF!</v>
      </c>
      <c r="X15" s="64" t="e">
        <f>IF(#REF!=10,11,0)</f>
        <v>#REF!</v>
      </c>
      <c r="Y15" s="64" t="e">
        <f>IF(#REF!=11,10,0)</f>
        <v>#REF!</v>
      </c>
      <c r="Z15" s="64" t="e">
        <f>IF(#REF!=12,9,0)</f>
        <v>#REF!</v>
      </c>
      <c r="AA15" s="64" t="e">
        <f>IF(#REF!=13,8,0)</f>
        <v>#REF!</v>
      </c>
      <c r="AB15" s="64" t="e">
        <f>IF(#REF!=14,7,0)</f>
        <v>#REF!</v>
      </c>
      <c r="AC15" s="64" t="e">
        <f>IF(#REF!=15,6,0)</f>
        <v>#REF!</v>
      </c>
      <c r="AD15" s="64" t="e">
        <f>IF(#REF!=16,5,0)</f>
        <v>#REF!</v>
      </c>
      <c r="AE15" s="64" t="e">
        <f>IF(#REF!=17,4,0)</f>
        <v>#REF!</v>
      </c>
      <c r="AF15" s="64" t="e">
        <f>IF(#REF!=18,3,0)</f>
        <v>#REF!</v>
      </c>
      <c r="AG15" s="64" t="e">
        <f>IF(#REF!=19,2,0)</f>
        <v>#REF!</v>
      </c>
      <c r="AH15" s="64" t="e">
        <f>IF(#REF!=20,1,0)</f>
        <v>#REF!</v>
      </c>
      <c r="AI15" s="64" t="e">
        <f>IF(#REF!&gt;20,0,0)</f>
        <v>#REF!</v>
      </c>
      <c r="AJ15" s="64" t="e">
        <f>IF(#REF!="сх",0,0)</f>
        <v>#REF!</v>
      </c>
      <c r="AK15" s="64" t="e">
        <f>SUM(O15:AI15)</f>
        <v>#REF!</v>
      </c>
      <c r="AL15" s="64" t="e">
        <f>IF(#REF!=1,25,0)</f>
        <v>#REF!</v>
      </c>
      <c r="AM15" s="64" t="e">
        <f>IF(#REF!=2,22,0)</f>
        <v>#REF!</v>
      </c>
      <c r="AN15" s="64" t="e">
        <f>IF(#REF!=3,20,0)</f>
        <v>#REF!</v>
      </c>
      <c r="AO15" s="64" t="e">
        <f>IF(#REF!=4,18,0)</f>
        <v>#REF!</v>
      </c>
      <c r="AP15" s="64" t="e">
        <f>IF(#REF!=5,16,0)</f>
        <v>#REF!</v>
      </c>
      <c r="AQ15" s="64" t="e">
        <f>IF(#REF!=6,15,0)</f>
        <v>#REF!</v>
      </c>
      <c r="AR15" s="64" t="e">
        <f>IF(#REF!=7,14,0)</f>
        <v>#REF!</v>
      </c>
      <c r="AS15" s="64" t="e">
        <f>IF(#REF!=8,13,0)</f>
        <v>#REF!</v>
      </c>
      <c r="AT15" s="64" t="e">
        <f>IF(#REF!=9,12,0)</f>
        <v>#REF!</v>
      </c>
      <c r="AU15" s="64" t="e">
        <f>IF(#REF!=10,11,0)</f>
        <v>#REF!</v>
      </c>
      <c r="AV15" s="64" t="e">
        <f>IF(#REF!=11,10,0)</f>
        <v>#REF!</v>
      </c>
      <c r="AW15" s="64" t="e">
        <f>IF(#REF!=12,9,0)</f>
        <v>#REF!</v>
      </c>
      <c r="AX15" s="64" t="e">
        <f>IF(#REF!=13,8,0)</f>
        <v>#REF!</v>
      </c>
      <c r="AY15" s="64" t="e">
        <f>IF(#REF!=14,7,0)</f>
        <v>#REF!</v>
      </c>
      <c r="AZ15" s="64" t="e">
        <f>IF(#REF!=15,6,0)</f>
        <v>#REF!</v>
      </c>
      <c r="BA15" s="64" t="e">
        <f>IF(#REF!=16,5,0)</f>
        <v>#REF!</v>
      </c>
      <c r="BB15" s="64" t="e">
        <f>IF(#REF!=17,4,0)</f>
        <v>#REF!</v>
      </c>
      <c r="BC15" s="64" t="e">
        <f>IF(#REF!=18,3,0)</f>
        <v>#REF!</v>
      </c>
      <c r="BD15" s="64" t="e">
        <f>IF(#REF!=19,2,0)</f>
        <v>#REF!</v>
      </c>
      <c r="BE15" s="64" t="e">
        <f>IF(#REF!=20,1,0)</f>
        <v>#REF!</v>
      </c>
      <c r="BF15" s="64" t="e">
        <f>IF(#REF!&gt;20,0,0)</f>
        <v>#REF!</v>
      </c>
      <c r="BG15" s="64" t="e">
        <f>IF(#REF!="сх",0,0)</f>
        <v>#REF!</v>
      </c>
      <c r="BH15" s="64" t="e">
        <f>SUM(AL15:BF15)</f>
        <v>#REF!</v>
      </c>
      <c r="BI15" s="64" t="e">
        <f>IF(#REF!=1,45,0)</f>
        <v>#REF!</v>
      </c>
      <c r="BJ15" s="64" t="e">
        <f>IF(#REF!=2,42,0)</f>
        <v>#REF!</v>
      </c>
      <c r="BK15" s="64" t="e">
        <f>IF(#REF!=3,40,0)</f>
        <v>#REF!</v>
      </c>
      <c r="BL15" s="64" t="e">
        <f>IF(#REF!=4,38,0)</f>
        <v>#REF!</v>
      </c>
      <c r="BM15" s="64" t="e">
        <f>IF(#REF!=5,36,0)</f>
        <v>#REF!</v>
      </c>
      <c r="BN15" s="64" t="e">
        <f>IF(#REF!=6,35,0)</f>
        <v>#REF!</v>
      </c>
      <c r="BO15" s="64" t="e">
        <f>IF(#REF!=7,34,0)</f>
        <v>#REF!</v>
      </c>
      <c r="BP15" s="64" t="e">
        <f>IF(#REF!=8,33,0)</f>
        <v>#REF!</v>
      </c>
      <c r="BQ15" s="64" t="e">
        <f>IF(#REF!=9,32,0)</f>
        <v>#REF!</v>
      </c>
      <c r="BR15" s="64" t="e">
        <f>IF(#REF!=10,31,0)</f>
        <v>#REF!</v>
      </c>
      <c r="BS15" s="64" t="e">
        <f>IF(#REF!=11,30,0)</f>
        <v>#REF!</v>
      </c>
      <c r="BT15" s="64" t="e">
        <f>IF(#REF!=12,29,0)</f>
        <v>#REF!</v>
      </c>
      <c r="BU15" s="64" t="e">
        <f>IF(#REF!=13,28,0)</f>
        <v>#REF!</v>
      </c>
      <c r="BV15" s="64" t="e">
        <f>IF(#REF!=14,27,0)</f>
        <v>#REF!</v>
      </c>
      <c r="BW15" s="64" t="e">
        <f>IF(#REF!=15,26,0)</f>
        <v>#REF!</v>
      </c>
      <c r="BX15" s="64" t="e">
        <f>IF(#REF!=16,25,0)</f>
        <v>#REF!</v>
      </c>
      <c r="BY15" s="64" t="e">
        <f>IF(#REF!=17,24,0)</f>
        <v>#REF!</v>
      </c>
      <c r="BZ15" s="64" t="e">
        <f>IF(#REF!=18,23,0)</f>
        <v>#REF!</v>
      </c>
      <c r="CA15" s="64" t="e">
        <f>IF(#REF!=19,22,0)</f>
        <v>#REF!</v>
      </c>
      <c r="CB15" s="64" t="e">
        <f>IF(#REF!=20,21,0)</f>
        <v>#REF!</v>
      </c>
      <c r="CC15" s="64" t="e">
        <f>IF(#REF!=21,20,0)</f>
        <v>#REF!</v>
      </c>
      <c r="CD15" s="64" t="e">
        <f>IF(#REF!=22,19,0)</f>
        <v>#REF!</v>
      </c>
      <c r="CE15" s="64" t="e">
        <f>IF(#REF!=23,18,0)</f>
        <v>#REF!</v>
      </c>
      <c r="CF15" s="64" t="e">
        <f>IF(#REF!=24,17,0)</f>
        <v>#REF!</v>
      </c>
      <c r="CG15" s="64" t="e">
        <f>IF(#REF!=25,16,0)</f>
        <v>#REF!</v>
      </c>
      <c r="CH15" s="64" t="e">
        <f>IF(#REF!=26,15,0)</f>
        <v>#REF!</v>
      </c>
      <c r="CI15" s="64" t="e">
        <f>IF(#REF!=27,14,0)</f>
        <v>#REF!</v>
      </c>
      <c r="CJ15" s="64" t="e">
        <f>IF(#REF!=28,13,0)</f>
        <v>#REF!</v>
      </c>
      <c r="CK15" s="64" t="e">
        <f>IF(#REF!=29,12,0)</f>
        <v>#REF!</v>
      </c>
      <c r="CL15" s="64" t="e">
        <f>IF(#REF!=30,11,0)</f>
        <v>#REF!</v>
      </c>
      <c r="CM15" s="64" t="e">
        <f>IF(#REF!=31,10,0)</f>
        <v>#REF!</v>
      </c>
      <c r="CN15" s="64" t="e">
        <f>IF(#REF!=32,9,0)</f>
        <v>#REF!</v>
      </c>
      <c r="CO15" s="64" t="e">
        <f>IF(#REF!=33,8,0)</f>
        <v>#REF!</v>
      </c>
      <c r="CP15" s="64" t="e">
        <f>IF(#REF!=34,7,0)</f>
        <v>#REF!</v>
      </c>
      <c r="CQ15" s="64" t="e">
        <f>IF(#REF!=35,6,0)</f>
        <v>#REF!</v>
      </c>
      <c r="CR15" s="64" t="e">
        <f>IF(#REF!=36,5,0)</f>
        <v>#REF!</v>
      </c>
      <c r="CS15" s="64" t="e">
        <f>IF(#REF!=37,4,0)</f>
        <v>#REF!</v>
      </c>
      <c r="CT15" s="64" t="e">
        <f>IF(#REF!=38,3,0)</f>
        <v>#REF!</v>
      </c>
      <c r="CU15" s="64" t="e">
        <f>IF(#REF!=39,2,0)</f>
        <v>#REF!</v>
      </c>
      <c r="CV15" s="64" t="e">
        <f>IF(#REF!=40,1,0)</f>
        <v>#REF!</v>
      </c>
      <c r="CW15" s="64" t="e">
        <f>IF(#REF!&gt;20,0,0)</f>
        <v>#REF!</v>
      </c>
      <c r="CX15" s="64" t="e">
        <f>IF(#REF!="сх",0,0)</f>
        <v>#REF!</v>
      </c>
      <c r="CY15" s="64" t="e">
        <f>SUM(BI15:CX15)</f>
        <v>#REF!</v>
      </c>
      <c r="CZ15" s="64" t="e">
        <f>IF(#REF!=1,45,0)</f>
        <v>#REF!</v>
      </c>
      <c r="DA15" s="64" t="e">
        <f>IF(#REF!=2,42,0)</f>
        <v>#REF!</v>
      </c>
      <c r="DB15" s="64" t="e">
        <f>IF(#REF!=3,40,0)</f>
        <v>#REF!</v>
      </c>
      <c r="DC15" s="64" t="e">
        <f>IF(#REF!=4,38,0)</f>
        <v>#REF!</v>
      </c>
      <c r="DD15" s="64" t="e">
        <f>IF(#REF!=5,36,0)</f>
        <v>#REF!</v>
      </c>
      <c r="DE15" s="64" t="e">
        <f>IF(#REF!=6,35,0)</f>
        <v>#REF!</v>
      </c>
      <c r="DF15" s="64" t="e">
        <f>IF(#REF!=7,34,0)</f>
        <v>#REF!</v>
      </c>
      <c r="DG15" s="64" t="e">
        <f>IF(#REF!=8,33,0)</f>
        <v>#REF!</v>
      </c>
      <c r="DH15" s="64" t="e">
        <f>IF(#REF!=9,32,0)</f>
        <v>#REF!</v>
      </c>
      <c r="DI15" s="64" t="e">
        <f>IF(#REF!=10,31,0)</f>
        <v>#REF!</v>
      </c>
      <c r="DJ15" s="64" t="e">
        <f>IF(#REF!=11,30,0)</f>
        <v>#REF!</v>
      </c>
      <c r="DK15" s="64" t="e">
        <f>IF(#REF!=12,29,0)</f>
        <v>#REF!</v>
      </c>
      <c r="DL15" s="64" t="e">
        <f>IF(#REF!=13,28,0)</f>
        <v>#REF!</v>
      </c>
      <c r="DM15" s="64" t="e">
        <f>IF(#REF!=14,27,0)</f>
        <v>#REF!</v>
      </c>
      <c r="DN15" s="64" t="e">
        <f>IF(#REF!=15,26,0)</f>
        <v>#REF!</v>
      </c>
      <c r="DO15" s="64" t="e">
        <f>IF(#REF!=16,25,0)</f>
        <v>#REF!</v>
      </c>
      <c r="DP15" s="64" t="e">
        <f>IF(#REF!=17,24,0)</f>
        <v>#REF!</v>
      </c>
      <c r="DQ15" s="64" t="e">
        <f>IF(#REF!=18,23,0)</f>
        <v>#REF!</v>
      </c>
      <c r="DR15" s="64" t="e">
        <f>IF(#REF!=19,22,0)</f>
        <v>#REF!</v>
      </c>
      <c r="DS15" s="64" t="e">
        <f>IF(#REF!=20,21,0)</f>
        <v>#REF!</v>
      </c>
      <c r="DT15" s="64" t="e">
        <f>IF(#REF!=21,20,0)</f>
        <v>#REF!</v>
      </c>
      <c r="DU15" s="64" t="e">
        <f>IF(#REF!=22,19,0)</f>
        <v>#REF!</v>
      </c>
      <c r="DV15" s="64" t="e">
        <f>IF(#REF!=23,18,0)</f>
        <v>#REF!</v>
      </c>
      <c r="DW15" s="64" t="e">
        <f>IF(#REF!=24,17,0)</f>
        <v>#REF!</v>
      </c>
      <c r="DX15" s="64" t="e">
        <f>IF(#REF!=25,16,0)</f>
        <v>#REF!</v>
      </c>
      <c r="DY15" s="64" t="e">
        <f>IF(#REF!=26,15,0)</f>
        <v>#REF!</v>
      </c>
      <c r="DZ15" s="64" t="e">
        <f>IF(#REF!=27,14,0)</f>
        <v>#REF!</v>
      </c>
      <c r="EA15" s="64" t="e">
        <f>IF(#REF!=28,13,0)</f>
        <v>#REF!</v>
      </c>
      <c r="EB15" s="64" t="e">
        <f>IF(#REF!=29,12,0)</f>
        <v>#REF!</v>
      </c>
      <c r="EC15" s="64" t="e">
        <f>IF(#REF!=30,11,0)</f>
        <v>#REF!</v>
      </c>
      <c r="ED15" s="64" t="e">
        <f>IF(#REF!=31,10,0)</f>
        <v>#REF!</v>
      </c>
      <c r="EE15" s="64" t="e">
        <f>IF(#REF!=32,9,0)</f>
        <v>#REF!</v>
      </c>
      <c r="EF15" s="64" t="e">
        <f>IF(#REF!=33,8,0)</f>
        <v>#REF!</v>
      </c>
      <c r="EG15" s="64" t="e">
        <f>IF(#REF!=34,7,0)</f>
        <v>#REF!</v>
      </c>
      <c r="EH15" s="64" t="e">
        <f>IF(#REF!=35,6,0)</f>
        <v>#REF!</v>
      </c>
      <c r="EI15" s="64" t="e">
        <f>IF(#REF!=36,5,0)</f>
        <v>#REF!</v>
      </c>
      <c r="EJ15" s="64" t="e">
        <f>IF(#REF!=37,4,0)</f>
        <v>#REF!</v>
      </c>
      <c r="EK15" s="64" t="e">
        <f>IF(#REF!=38,3,0)</f>
        <v>#REF!</v>
      </c>
      <c r="EL15" s="64" t="e">
        <f>IF(#REF!=39,2,0)</f>
        <v>#REF!</v>
      </c>
      <c r="EM15" s="64" t="e">
        <f>IF(#REF!=40,1,0)</f>
        <v>#REF!</v>
      </c>
      <c r="EN15" s="64" t="e">
        <f>IF(#REF!&gt;20,0,0)</f>
        <v>#REF!</v>
      </c>
      <c r="EO15" s="64" t="e">
        <f>IF(#REF!="сх",0,0)</f>
        <v>#REF!</v>
      </c>
      <c r="EP15" s="64" t="e">
        <f>SUM(CZ15:EO15)</f>
        <v>#REF!</v>
      </c>
      <c r="EQ15" s="64"/>
      <c r="ER15" s="64" t="e">
        <f>IF(#REF!="сх","ноль",IF(#REF!&gt;0,#REF!,"Ноль"))</f>
        <v>#REF!</v>
      </c>
      <c r="ES15" s="64" t="e">
        <f>IF(#REF!="сх","ноль",IF(#REF!&gt;0,#REF!,"Ноль"))</f>
        <v>#REF!</v>
      </c>
      <c r="ET15" s="64"/>
      <c r="EU15" s="64" t="e">
        <f>MIN(ER15,ES15)</f>
        <v>#REF!</v>
      </c>
      <c r="EV15" s="64" t="e">
        <f>IF(K15=#REF!,IF(#REF!&lt;#REF!,#REF!,EZ15),#REF!)</f>
        <v>#REF!</v>
      </c>
      <c r="EW15" s="64" t="e">
        <f>IF(K15=#REF!,IF(#REF!&lt;#REF!,0,1))</f>
        <v>#REF!</v>
      </c>
      <c r="EX15" s="64" t="e">
        <f>IF(AND(EU15&gt;=21,EU15&lt;&gt;0),EU15,IF(K15&lt;#REF!,"СТОП",EV15+EW15))</f>
        <v>#REF!</v>
      </c>
      <c r="EY15" s="64"/>
      <c r="EZ15" s="64">
        <v>15</v>
      </c>
      <c r="FA15" s="64">
        <v>16</v>
      </c>
      <c r="FB15" s="64"/>
      <c r="FC15" s="66" t="e">
        <f>IF(#REF!=1,25,0)</f>
        <v>#REF!</v>
      </c>
      <c r="FD15" s="66" t="e">
        <f>IF(#REF!=2,22,0)</f>
        <v>#REF!</v>
      </c>
      <c r="FE15" s="66" t="e">
        <f>IF(#REF!=3,20,0)</f>
        <v>#REF!</v>
      </c>
      <c r="FF15" s="66" t="e">
        <f>IF(#REF!=4,18,0)</f>
        <v>#REF!</v>
      </c>
      <c r="FG15" s="66" t="e">
        <f>IF(#REF!=5,16,0)</f>
        <v>#REF!</v>
      </c>
      <c r="FH15" s="66" t="e">
        <f>IF(#REF!=6,15,0)</f>
        <v>#REF!</v>
      </c>
      <c r="FI15" s="66" t="e">
        <f>IF(#REF!=7,14,0)</f>
        <v>#REF!</v>
      </c>
      <c r="FJ15" s="66" t="e">
        <f>IF(#REF!=8,13,0)</f>
        <v>#REF!</v>
      </c>
      <c r="FK15" s="66" t="e">
        <f>IF(#REF!=9,12,0)</f>
        <v>#REF!</v>
      </c>
      <c r="FL15" s="66" t="e">
        <f>IF(#REF!=10,11,0)</f>
        <v>#REF!</v>
      </c>
      <c r="FM15" s="66" t="e">
        <f>IF(#REF!=11,10,0)</f>
        <v>#REF!</v>
      </c>
      <c r="FN15" s="66" t="e">
        <f>IF(#REF!=12,9,0)</f>
        <v>#REF!</v>
      </c>
      <c r="FO15" s="66" t="e">
        <f>IF(#REF!=13,8,0)</f>
        <v>#REF!</v>
      </c>
      <c r="FP15" s="66" t="e">
        <f>IF(#REF!=14,7,0)</f>
        <v>#REF!</v>
      </c>
      <c r="FQ15" s="66" t="e">
        <f>IF(#REF!=15,6,0)</f>
        <v>#REF!</v>
      </c>
      <c r="FR15" s="66" t="e">
        <f>IF(#REF!=16,5,0)</f>
        <v>#REF!</v>
      </c>
      <c r="FS15" s="66" t="e">
        <f>IF(#REF!=17,4,0)</f>
        <v>#REF!</v>
      </c>
      <c r="FT15" s="66" t="e">
        <f>IF(#REF!=18,3,0)</f>
        <v>#REF!</v>
      </c>
      <c r="FU15" s="66" t="e">
        <f>IF(#REF!=19,2,0)</f>
        <v>#REF!</v>
      </c>
      <c r="FV15" s="66" t="e">
        <f>IF(#REF!=20,1,0)</f>
        <v>#REF!</v>
      </c>
      <c r="FW15" s="66" t="e">
        <f>IF(#REF!&gt;20,0,0)</f>
        <v>#REF!</v>
      </c>
      <c r="FX15" s="66" t="e">
        <f>IF(#REF!="сх",0,0)</f>
        <v>#REF!</v>
      </c>
      <c r="FY15" s="66" t="e">
        <f>SUM(FC15:FX15)</f>
        <v>#REF!</v>
      </c>
      <c r="FZ15" s="66" t="e">
        <f>IF(#REF!=1,25,0)</f>
        <v>#REF!</v>
      </c>
      <c r="GA15" s="66" t="e">
        <f>IF(#REF!=2,22,0)</f>
        <v>#REF!</v>
      </c>
      <c r="GB15" s="66" t="e">
        <f>IF(#REF!=3,20,0)</f>
        <v>#REF!</v>
      </c>
      <c r="GC15" s="66" t="e">
        <f>IF(#REF!=4,18,0)</f>
        <v>#REF!</v>
      </c>
      <c r="GD15" s="66" t="e">
        <f>IF(#REF!=5,16,0)</f>
        <v>#REF!</v>
      </c>
      <c r="GE15" s="66" t="e">
        <f>IF(#REF!=6,15,0)</f>
        <v>#REF!</v>
      </c>
      <c r="GF15" s="66" t="e">
        <f>IF(#REF!=7,14,0)</f>
        <v>#REF!</v>
      </c>
      <c r="GG15" s="66" t="e">
        <f>IF(#REF!=8,13,0)</f>
        <v>#REF!</v>
      </c>
      <c r="GH15" s="66" t="e">
        <f>IF(#REF!=9,12,0)</f>
        <v>#REF!</v>
      </c>
      <c r="GI15" s="66" t="e">
        <f>IF(#REF!=10,11,0)</f>
        <v>#REF!</v>
      </c>
      <c r="GJ15" s="66" t="e">
        <f>IF(#REF!=11,10,0)</f>
        <v>#REF!</v>
      </c>
      <c r="GK15" s="66" t="e">
        <f>IF(#REF!=12,9,0)</f>
        <v>#REF!</v>
      </c>
      <c r="GL15" s="66" t="e">
        <f>IF(#REF!=13,8,0)</f>
        <v>#REF!</v>
      </c>
      <c r="GM15" s="66" t="e">
        <f>IF(#REF!=14,7,0)</f>
        <v>#REF!</v>
      </c>
      <c r="GN15" s="66" t="e">
        <f>IF(#REF!=15,6,0)</f>
        <v>#REF!</v>
      </c>
      <c r="GO15" s="66" t="e">
        <f>IF(#REF!=16,5,0)</f>
        <v>#REF!</v>
      </c>
      <c r="GP15" s="66" t="e">
        <f>IF(#REF!=17,4,0)</f>
        <v>#REF!</v>
      </c>
      <c r="GQ15" s="66" t="e">
        <f>IF(#REF!=18,3,0)</f>
        <v>#REF!</v>
      </c>
      <c r="GR15" s="66" t="e">
        <f>IF(#REF!=19,2,0)</f>
        <v>#REF!</v>
      </c>
      <c r="GS15" s="66" t="e">
        <f>IF(#REF!=20,1,0)</f>
        <v>#REF!</v>
      </c>
      <c r="GT15" s="66" t="e">
        <f>IF(#REF!&gt;20,0,0)</f>
        <v>#REF!</v>
      </c>
      <c r="GU15" s="66" t="e">
        <f>IF(#REF!="сх",0,0)</f>
        <v>#REF!</v>
      </c>
      <c r="GV15" s="66" t="e">
        <f>SUM(FZ15:GU15)</f>
        <v>#REF!</v>
      </c>
      <c r="GW15" s="66" t="e">
        <f>IF(#REF!=1,100,0)</f>
        <v>#REF!</v>
      </c>
      <c r="GX15" s="66" t="e">
        <f>IF(#REF!=2,98,0)</f>
        <v>#REF!</v>
      </c>
      <c r="GY15" s="66" t="e">
        <f>IF(#REF!=3,95,0)</f>
        <v>#REF!</v>
      </c>
      <c r="GZ15" s="66" t="e">
        <f>IF(#REF!=4,93,0)</f>
        <v>#REF!</v>
      </c>
      <c r="HA15" s="66" t="e">
        <f>IF(#REF!=5,90,0)</f>
        <v>#REF!</v>
      </c>
      <c r="HB15" s="66" t="e">
        <f>IF(#REF!=6,88,0)</f>
        <v>#REF!</v>
      </c>
      <c r="HC15" s="66" t="e">
        <f>IF(#REF!=7,85,0)</f>
        <v>#REF!</v>
      </c>
      <c r="HD15" s="66" t="e">
        <f>IF(#REF!=8,83,0)</f>
        <v>#REF!</v>
      </c>
      <c r="HE15" s="66" t="e">
        <f>IF(#REF!=9,80,0)</f>
        <v>#REF!</v>
      </c>
      <c r="HF15" s="66" t="e">
        <f>IF(#REF!=10,78,0)</f>
        <v>#REF!</v>
      </c>
      <c r="HG15" s="66" t="e">
        <f>IF(#REF!=11,75,0)</f>
        <v>#REF!</v>
      </c>
      <c r="HH15" s="66" t="e">
        <f>IF(#REF!=12,73,0)</f>
        <v>#REF!</v>
      </c>
      <c r="HI15" s="66" t="e">
        <f>IF(#REF!=13,70,0)</f>
        <v>#REF!</v>
      </c>
      <c r="HJ15" s="66" t="e">
        <f>IF(#REF!=14,68,0)</f>
        <v>#REF!</v>
      </c>
      <c r="HK15" s="66" t="e">
        <f>IF(#REF!=15,65,0)</f>
        <v>#REF!</v>
      </c>
      <c r="HL15" s="66" t="e">
        <f>IF(#REF!=16,63,0)</f>
        <v>#REF!</v>
      </c>
      <c r="HM15" s="66" t="e">
        <f>IF(#REF!=17,60,0)</f>
        <v>#REF!</v>
      </c>
      <c r="HN15" s="66" t="e">
        <f>IF(#REF!=18,58,0)</f>
        <v>#REF!</v>
      </c>
      <c r="HO15" s="66" t="e">
        <f>IF(#REF!=19,55,0)</f>
        <v>#REF!</v>
      </c>
      <c r="HP15" s="66" t="e">
        <f>IF(#REF!=20,53,0)</f>
        <v>#REF!</v>
      </c>
      <c r="HQ15" s="66" t="e">
        <f>IF(#REF!&gt;20,0,0)</f>
        <v>#REF!</v>
      </c>
      <c r="HR15" s="66" t="e">
        <f>IF(#REF!="сх",0,0)</f>
        <v>#REF!</v>
      </c>
      <c r="HS15" s="66" t="e">
        <f>SUM(GW15:HR15)</f>
        <v>#REF!</v>
      </c>
      <c r="HT15" s="66" t="e">
        <f>IF(#REF!=1,100,0)</f>
        <v>#REF!</v>
      </c>
      <c r="HU15" s="66" t="e">
        <f>IF(#REF!=2,98,0)</f>
        <v>#REF!</v>
      </c>
      <c r="HV15" s="66" t="e">
        <f>IF(#REF!=3,95,0)</f>
        <v>#REF!</v>
      </c>
      <c r="HW15" s="66" t="e">
        <f>IF(#REF!=4,93,0)</f>
        <v>#REF!</v>
      </c>
      <c r="HX15" s="66" t="e">
        <f>IF(#REF!=5,90,0)</f>
        <v>#REF!</v>
      </c>
      <c r="HY15" s="66" t="e">
        <f>IF(#REF!=6,88,0)</f>
        <v>#REF!</v>
      </c>
      <c r="HZ15" s="66" t="e">
        <f>IF(#REF!=7,85,0)</f>
        <v>#REF!</v>
      </c>
      <c r="IA15" s="66" t="e">
        <f>IF(#REF!=8,83,0)</f>
        <v>#REF!</v>
      </c>
      <c r="IB15" s="66" t="e">
        <f>IF(#REF!=9,80,0)</f>
        <v>#REF!</v>
      </c>
      <c r="IC15" s="66" t="e">
        <f>IF(#REF!=10,78,0)</f>
        <v>#REF!</v>
      </c>
      <c r="ID15" s="66" t="e">
        <f>IF(#REF!=11,75,0)</f>
        <v>#REF!</v>
      </c>
      <c r="IE15" s="66" t="e">
        <f>IF(#REF!=12,73,0)</f>
        <v>#REF!</v>
      </c>
      <c r="IF15" s="66" t="e">
        <f>IF(#REF!=13,70,0)</f>
        <v>#REF!</v>
      </c>
      <c r="IG15" s="66" t="e">
        <f>IF(#REF!=14,68,0)</f>
        <v>#REF!</v>
      </c>
      <c r="IH15" s="66" t="e">
        <f>IF(#REF!=15,65,0)</f>
        <v>#REF!</v>
      </c>
      <c r="II15" s="66" t="e">
        <f>IF(#REF!=16,63,0)</f>
        <v>#REF!</v>
      </c>
      <c r="IJ15" s="66" t="e">
        <f>IF(#REF!=17,60,0)</f>
        <v>#REF!</v>
      </c>
      <c r="IK15" s="66" t="e">
        <f>IF(#REF!=18,58,0)</f>
        <v>#REF!</v>
      </c>
      <c r="IL15" s="66" t="e">
        <f>IF(#REF!=19,55,0)</f>
        <v>#REF!</v>
      </c>
      <c r="IM15" s="66" t="e">
        <f>IF(#REF!=20,53,0)</f>
        <v>#REF!</v>
      </c>
      <c r="IN15" s="66" t="e">
        <f>IF(#REF!&gt;20,0,0)</f>
        <v>#REF!</v>
      </c>
      <c r="IO15" s="66" t="e">
        <f>IF(#REF!="сх",0,0)</f>
        <v>#REF!</v>
      </c>
      <c r="IP15" s="66" t="e">
        <f>SUM(HT15:IO15)</f>
        <v>#REF!</v>
      </c>
      <c r="IQ15" s="64"/>
      <c r="IR15" s="64"/>
      <c r="IS15" s="64"/>
      <c r="IT15" s="64"/>
    </row>
    <row r="16" spans="1:254" s="67" customFormat="1" ht="15.75">
      <c r="A16" s="261"/>
      <c r="B16" s="263"/>
      <c r="C16" s="266"/>
      <c r="D16" s="288"/>
      <c r="E16" s="131" t="s">
        <v>21</v>
      </c>
      <c r="F16" s="135">
        <v>85</v>
      </c>
      <c r="G16" s="116">
        <v>142</v>
      </c>
      <c r="H16" s="174">
        <v>2</v>
      </c>
      <c r="I16" s="198">
        <v>84</v>
      </c>
      <c r="J16" s="269"/>
      <c r="K16" s="272"/>
      <c r="L16" s="63" t="e">
        <f>#REF!+#REF!</f>
        <v>#REF!</v>
      </c>
      <c r="M16" s="64"/>
      <c r="N16" s="65"/>
      <c r="O16" s="64" t="e">
        <f>IF(#REF!=1,25,0)</f>
        <v>#REF!</v>
      </c>
      <c r="P16" s="64" t="e">
        <f>IF(#REF!=2,22,0)</f>
        <v>#REF!</v>
      </c>
      <c r="Q16" s="64" t="e">
        <f>IF(#REF!=3,20,0)</f>
        <v>#REF!</v>
      </c>
      <c r="R16" s="64" t="e">
        <f>IF(#REF!=4,18,0)</f>
        <v>#REF!</v>
      </c>
      <c r="S16" s="64" t="e">
        <f>IF(#REF!=5,16,0)</f>
        <v>#REF!</v>
      </c>
      <c r="T16" s="64" t="e">
        <f>IF(#REF!=6,15,0)</f>
        <v>#REF!</v>
      </c>
      <c r="U16" s="64" t="e">
        <f>IF(#REF!=7,14,0)</f>
        <v>#REF!</v>
      </c>
      <c r="V16" s="64" t="e">
        <f>IF(#REF!=8,13,0)</f>
        <v>#REF!</v>
      </c>
      <c r="W16" s="64" t="e">
        <f>IF(#REF!=9,12,0)</f>
        <v>#REF!</v>
      </c>
      <c r="X16" s="64" t="e">
        <f>IF(#REF!=10,11,0)</f>
        <v>#REF!</v>
      </c>
      <c r="Y16" s="64" t="e">
        <f>IF(#REF!=11,10,0)</f>
        <v>#REF!</v>
      </c>
      <c r="Z16" s="64" t="e">
        <f>IF(#REF!=12,9,0)</f>
        <v>#REF!</v>
      </c>
      <c r="AA16" s="64" t="e">
        <f>IF(#REF!=13,8,0)</f>
        <v>#REF!</v>
      </c>
      <c r="AB16" s="64" t="e">
        <f>IF(#REF!=14,7,0)</f>
        <v>#REF!</v>
      </c>
      <c r="AC16" s="64" t="e">
        <f>IF(#REF!=15,6,0)</f>
        <v>#REF!</v>
      </c>
      <c r="AD16" s="64" t="e">
        <f>IF(#REF!=16,5,0)</f>
        <v>#REF!</v>
      </c>
      <c r="AE16" s="64" t="e">
        <f>IF(#REF!=17,4,0)</f>
        <v>#REF!</v>
      </c>
      <c r="AF16" s="64" t="e">
        <f>IF(#REF!=18,3,0)</f>
        <v>#REF!</v>
      </c>
      <c r="AG16" s="64" t="e">
        <f>IF(#REF!=19,2,0)</f>
        <v>#REF!</v>
      </c>
      <c r="AH16" s="64" t="e">
        <f>IF(#REF!=20,1,0)</f>
        <v>#REF!</v>
      </c>
      <c r="AI16" s="64" t="e">
        <f>IF(#REF!&gt;20,0,0)</f>
        <v>#REF!</v>
      </c>
      <c r="AJ16" s="64" t="e">
        <f>IF(#REF!="сх",0,0)</f>
        <v>#REF!</v>
      </c>
      <c r="AK16" s="64" t="e">
        <f>SUM(O16:AI16)</f>
        <v>#REF!</v>
      </c>
      <c r="AL16" s="64" t="e">
        <f>IF(#REF!=1,25,0)</f>
        <v>#REF!</v>
      </c>
      <c r="AM16" s="64" t="e">
        <f>IF(#REF!=2,22,0)</f>
        <v>#REF!</v>
      </c>
      <c r="AN16" s="64" t="e">
        <f>IF(#REF!=3,20,0)</f>
        <v>#REF!</v>
      </c>
      <c r="AO16" s="64" t="e">
        <f>IF(#REF!=4,18,0)</f>
        <v>#REF!</v>
      </c>
      <c r="AP16" s="64" t="e">
        <f>IF(#REF!=5,16,0)</f>
        <v>#REF!</v>
      </c>
      <c r="AQ16" s="64" t="e">
        <f>IF(#REF!=6,15,0)</f>
        <v>#REF!</v>
      </c>
      <c r="AR16" s="64" t="e">
        <f>IF(#REF!=7,14,0)</f>
        <v>#REF!</v>
      </c>
      <c r="AS16" s="64" t="e">
        <f>IF(#REF!=8,13,0)</f>
        <v>#REF!</v>
      </c>
      <c r="AT16" s="64" t="e">
        <f>IF(#REF!=9,12,0)</f>
        <v>#REF!</v>
      </c>
      <c r="AU16" s="64" t="e">
        <f>IF(#REF!=10,11,0)</f>
        <v>#REF!</v>
      </c>
      <c r="AV16" s="64" t="e">
        <f>IF(#REF!=11,10,0)</f>
        <v>#REF!</v>
      </c>
      <c r="AW16" s="64" t="e">
        <f>IF(#REF!=12,9,0)</f>
        <v>#REF!</v>
      </c>
      <c r="AX16" s="64" t="e">
        <f>IF(#REF!=13,8,0)</f>
        <v>#REF!</v>
      </c>
      <c r="AY16" s="64" t="e">
        <f>IF(#REF!=14,7,0)</f>
        <v>#REF!</v>
      </c>
      <c r="AZ16" s="64" t="e">
        <f>IF(#REF!=15,6,0)</f>
        <v>#REF!</v>
      </c>
      <c r="BA16" s="64" t="e">
        <f>IF(#REF!=16,5,0)</f>
        <v>#REF!</v>
      </c>
      <c r="BB16" s="64" t="e">
        <f>IF(#REF!=17,4,0)</f>
        <v>#REF!</v>
      </c>
      <c r="BC16" s="64" t="e">
        <f>IF(#REF!=18,3,0)</f>
        <v>#REF!</v>
      </c>
      <c r="BD16" s="64" t="e">
        <f>IF(#REF!=19,2,0)</f>
        <v>#REF!</v>
      </c>
      <c r="BE16" s="64" t="e">
        <f>IF(#REF!=20,1,0)</f>
        <v>#REF!</v>
      </c>
      <c r="BF16" s="64" t="e">
        <f>IF(#REF!&gt;20,0,0)</f>
        <v>#REF!</v>
      </c>
      <c r="BG16" s="64" t="e">
        <f>IF(#REF!="сх",0,0)</f>
        <v>#REF!</v>
      </c>
      <c r="BH16" s="64" t="e">
        <f>SUM(AL16:BF16)</f>
        <v>#REF!</v>
      </c>
      <c r="BI16" s="64" t="e">
        <f>IF(#REF!=1,45,0)</f>
        <v>#REF!</v>
      </c>
      <c r="BJ16" s="64" t="e">
        <f>IF(#REF!=2,42,0)</f>
        <v>#REF!</v>
      </c>
      <c r="BK16" s="64" t="e">
        <f>IF(#REF!=3,40,0)</f>
        <v>#REF!</v>
      </c>
      <c r="BL16" s="64" t="e">
        <f>IF(#REF!=4,38,0)</f>
        <v>#REF!</v>
      </c>
      <c r="BM16" s="64" t="e">
        <f>IF(#REF!=5,36,0)</f>
        <v>#REF!</v>
      </c>
      <c r="BN16" s="64" t="e">
        <f>IF(#REF!=6,35,0)</f>
        <v>#REF!</v>
      </c>
      <c r="BO16" s="64" t="e">
        <f>IF(#REF!=7,34,0)</f>
        <v>#REF!</v>
      </c>
      <c r="BP16" s="64" t="e">
        <f>IF(#REF!=8,33,0)</f>
        <v>#REF!</v>
      </c>
      <c r="BQ16" s="64" t="e">
        <f>IF(#REF!=9,32,0)</f>
        <v>#REF!</v>
      </c>
      <c r="BR16" s="64" t="e">
        <f>IF(#REF!=10,31,0)</f>
        <v>#REF!</v>
      </c>
      <c r="BS16" s="64" t="e">
        <f>IF(#REF!=11,30,0)</f>
        <v>#REF!</v>
      </c>
      <c r="BT16" s="64" t="e">
        <f>IF(#REF!=12,29,0)</f>
        <v>#REF!</v>
      </c>
      <c r="BU16" s="64" t="e">
        <f>IF(#REF!=13,28,0)</f>
        <v>#REF!</v>
      </c>
      <c r="BV16" s="64" t="e">
        <f>IF(#REF!=14,27,0)</f>
        <v>#REF!</v>
      </c>
      <c r="BW16" s="64" t="e">
        <f>IF(#REF!=15,26,0)</f>
        <v>#REF!</v>
      </c>
      <c r="BX16" s="64" t="e">
        <f>IF(#REF!=16,25,0)</f>
        <v>#REF!</v>
      </c>
      <c r="BY16" s="64" t="e">
        <f>IF(#REF!=17,24,0)</f>
        <v>#REF!</v>
      </c>
      <c r="BZ16" s="64" t="e">
        <f>IF(#REF!=18,23,0)</f>
        <v>#REF!</v>
      </c>
      <c r="CA16" s="64" t="e">
        <f>IF(#REF!=19,22,0)</f>
        <v>#REF!</v>
      </c>
      <c r="CB16" s="64" t="e">
        <f>IF(#REF!=20,21,0)</f>
        <v>#REF!</v>
      </c>
      <c r="CC16" s="64" t="e">
        <f>IF(#REF!=21,20,0)</f>
        <v>#REF!</v>
      </c>
      <c r="CD16" s="64" t="e">
        <f>IF(#REF!=22,19,0)</f>
        <v>#REF!</v>
      </c>
      <c r="CE16" s="64" t="e">
        <f>IF(#REF!=23,18,0)</f>
        <v>#REF!</v>
      </c>
      <c r="CF16" s="64" t="e">
        <f>IF(#REF!=24,17,0)</f>
        <v>#REF!</v>
      </c>
      <c r="CG16" s="64" t="e">
        <f>IF(#REF!=25,16,0)</f>
        <v>#REF!</v>
      </c>
      <c r="CH16" s="64" t="e">
        <f>IF(#REF!=26,15,0)</f>
        <v>#REF!</v>
      </c>
      <c r="CI16" s="64" t="e">
        <f>IF(#REF!=27,14,0)</f>
        <v>#REF!</v>
      </c>
      <c r="CJ16" s="64" t="e">
        <f>IF(#REF!=28,13,0)</f>
        <v>#REF!</v>
      </c>
      <c r="CK16" s="64" t="e">
        <f>IF(#REF!=29,12,0)</f>
        <v>#REF!</v>
      </c>
      <c r="CL16" s="64" t="e">
        <f>IF(#REF!=30,11,0)</f>
        <v>#REF!</v>
      </c>
      <c r="CM16" s="64" t="e">
        <f>IF(#REF!=31,10,0)</f>
        <v>#REF!</v>
      </c>
      <c r="CN16" s="64" t="e">
        <f>IF(#REF!=32,9,0)</f>
        <v>#REF!</v>
      </c>
      <c r="CO16" s="64" t="e">
        <f>IF(#REF!=33,8,0)</f>
        <v>#REF!</v>
      </c>
      <c r="CP16" s="64" t="e">
        <f>IF(#REF!=34,7,0)</f>
        <v>#REF!</v>
      </c>
      <c r="CQ16" s="64" t="e">
        <f>IF(#REF!=35,6,0)</f>
        <v>#REF!</v>
      </c>
      <c r="CR16" s="64" t="e">
        <f>IF(#REF!=36,5,0)</f>
        <v>#REF!</v>
      </c>
      <c r="CS16" s="64" t="e">
        <f>IF(#REF!=37,4,0)</f>
        <v>#REF!</v>
      </c>
      <c r="CT16" s="64" t="e">
        <f>IF(#REF!=38,3,0)</f>
        <v>#REF!</v>
      </c>
      <c r="CU16" s="64" t="e">
        <f>IF(#REF!=39,2,0)</f>
        <v>#REF!</v>
      </c>
      <c r="CV16" s="64" t="e">
        <f>IF(#REF!=40,1,0)</f>
        <v>#REF!</v>
      </c>
      <c r="CW16" s="64" t="e">
        <f>IF(#REF!&gt;20,0,0)</f>
        <v>#REF!</v>
      </c>
      <c r="CX16" s="64" t="e">
        <f>IF(#REF!="сх",0,0)</f>
        <v>#REF!</v>
      </c>
      <c r="CY16" s="64" t="e">
        <f>SUM(BI16:CX16)</f>
        <v>#REF!</v>
      </c>
      <c r="CZ16" s="64" t="e">
        <f>IF(#REF!=1,45,0)</f>
        <v>#REF!</v>
      </c>
      <c r="DA16" s="64" t="e">
        <f>IF(#REF!=2,42,0)</f>
        <v>#REF!</v>
      </c>
      <c r="DB16" s="64" t="e">
        <f>IF(#REF!=3,40,0)</f>
        <v>#REF!</v>
      </c>
      <c r="DC16" s="64" t="e">
        <f>IF(#REF!=4,38,0)</f>
        <v>#REF!</v>
      </c>
      <c r="DD16" s="64" t="e">
        <f>IF(#REF!=5,36,0)</f>
        <v>#REF!</v>
      </c>
      <c r="DE16" s="64" t="e">
        <f>IF(#REF!=6,35,0)</f>
        <v>#REF!</v>
      </c>
      <c r="DF16" s="64" t="e">
        <f>IF(#REF!=7,34,0)</f>
        <v>#REF!</v>
      </c>
      <c r="DG16" s="64" t="e">
        <f>IF(#REF!=8,33,0)</f>
        <v>#REF!</v>
      </c>
      <c r="DH16" s="64" t="e">
        <f>IF(#REF!=9,32,0)</f>
        <v>#REF!</v>
      </c>
      <c r="DI16" s="64" t="e">
        <f>IF(#REF!=10,31,0)</f>
        <v>#REF!</v>
      </c>
      <c r="DJ16" s="64" t="e">
        <f>IF(#REF!=11,30,0)</f>
        <v>#REF!</v>
      </c>
      <c r="DK16" s="64" t="e">
        <f>IF(#REF!=12,29,0)</f>
        <v>#REF!</v>
      </c>
      <c r="DL16" s="64" t="e">
        <f>IF(#REF!=13,28,0)</f>
        <v>#REF!</v>
      </c>
      <c r="DM16" s="64" t="e">
        <f>IF(#REF!=14,27,0)</f>
        <v>#REF!</v>
      </c>
      <c r="DN16" s="64" t="e">
        <f>IF(#REF!=15,26,0)</f>
        <v>#REF!</v>
      </c>
      <c r="DO16" s="64" t="e">
        <f>IF(#REF!=16,25,0)</f>
        <v>#REF!</v>
      </c>
      <c r="DP16" s="64" t="e">
        <f>IF(#REF!=17,24,0)</f>
        <v>#REF!</v>
      </c>
      <c r="DQ16" s="64" t="e">
        <f>IF(#REF!=18,23,0)</f>
        <v>#REF!</v>
      </c>
      <c r="DR16" s="64" t="e">
        <f>IF(#REF!=19,22,0)</f>
        <v>#REF!</v>
      </c>
      <c r="DS16" s="64" t="e">
        <f>IF(#REF!=20,21,0)</f>
        <v>#REF!</v>
      </c>
      <c r="DT16" s="64" t="e">
        <f>IF(#REF!=21,20,0)</f>
        <v>#REF!</v>
      </c>
      <c r="DU16" s="64" t="e">
        <f>IF(#REF!=22,19,0)</f>
        <v>#REF!</v>
      </c>
      <c r="DV16" s="64" t="e">
        <f>IF(#REF!=23,18,0)</f>
        <v>#REF!</v>
      </c>
      <c r="DW16" s="64" t="e">
        <f>IF(#REF!=24,17,0)</f>
        <v>#REF!</v>
      </c>
      <c r="DX16" s="64" t="e">
        <f>IF(#REF!=25,16,0)</f>
        <v>#REF!</v>
      </c>
      <c r="DY16" s="64" t="e">
        <f>IF(#REF!=26,15,0)</f>
        <v>#REF!</v>
      </c>
      <c r="DZ16" s="64" t="e">
        <f>IF(#REF!=27,14,0)</f>
        <v>#REF!</v>
      </c>
      <c r="EA16" s="64" t="e">
        <f>IF(#REF!=28,13,0)</f>
        <v>#REF!</v>
      </c>
      <c r="EB16" s="64" t="e">
        <f>IF(#REF!=29,12,0)</f>
        <v>#REF!</v>
      </c>
      <c r="EC16" s="64" t="e">
        <f>IF(#REF!=30,11,0)</f>
        <v>#REF!</v>
      </c>
      <c r="ED16" s="64" t="e">
        <f>IF(#REF!=31,10,0)</f>
        <v>#REF!</v>
      </c>
      <c r="EE16" s="64" t="e">
        <f>IF(#REF!=32,9,0)</f>
        <v>#REF!</v>
      </c>
      <c r="EF16" s="64" t="e">
        <f>IF(#REF!=33,8,0)</f>
        <v>#REF!</v>
      </c>
      <c r="EG16" s="64" t="e">
        <f>IF(#REF!=34,7,0)</f>
        <v>#REF!</v>
      </c>
      <c r="EH16" s="64" t="e">
        <f>IF(#REF!=35,6,0)</f>
        <v>#REF!</v>
      </c>
      <c r="EI16" s="64" t="e">
        <f>IF(#REF!=36,5,0)</f>
        <v>#REF!</v>
      </c>
      <c r="EJ16" s="64" t="e">
        <f>IF(#REF!=37,4,0)</f>
        <v>#REF!</v>
      </c>
      <c r="EK16" s="64" t="e">
        <f>IF(#REF!=38,3,0)</f>
        <v>#REF!</v>
      </c>
      <c r="EL16" s="64" t="e">
        <f>IF(#REF!=39,2,0)</f>
        <v>#REF!</v>
      </c>
      <c r="EM16" s="64" t="e">
        <f>IF(#REF!=40,1,0)</f>
        <v>#REF!</v>
      </c>
      <c r="EN16" s="64" t="e">
        <f>IF(#REF!&gt;20,0,0)</f>
        <v>#REF!</v>
      </c>
      <c r="EO16" s="64" t="e">
        <f>IF(#REF!="сх",0,0)</f>
        <v>#REF!</v>
      </c>
      <c r="EP16" s="64" t="e">
        <f>SUM(CZ16:EO16)</f>
        <v>#REF!</v>
      </c>
      <c r="EQ16" s="64"/>
      <c r="ER16" s="64" t="e">
        <f>IF(#REF!="сх","ноль",IF(#REF!&gt;0,#REF!,"Ноль"))</f>
        <v>#REF!</v>
      </c>
      <c r="ES16" s="64" t="e">
        <f>IF(#REF!="сх","ноль",IF(#REF!&gt;0,#REF!,"Ноль"))</f>
        <v>#REF!</v>
      </c>
      <c r="ET16" s="64"/>
      <c r="EU16" s="64" t="e">
        <f>MIN(ER16,ES16)</f>
        <v>#REF!</v>
      </c>
      <c r="EV16" s="64" t="e">
        <f>IF(K16=#REF!,IF(#REF!&lt;#REF!,#REF!,EZ16),#REF!)</f>
        <v>#REF!</v>
      </c>
      <c r="EW16" s="64" t="e">
        <f>IF(K16=#REF!,IF(#REF!&lt;#REF!,0,1))</f>
        <v>#REF!</v>
      </c>
      <c r="EX16" s="64" t="e">
        <f>IF(AND(EU16&gt;=21,EU16&lt;&gt;0),EU16,IF(K16&lt;#REF!,"СТОП",EV16+EW16))</f>
        <v>#REF!</v>
      </c>
      <c r="EY16" s="64"/>
      <c r="EZ16" s="64">
        <v>15</v>
      </c>
      <c r="FA16" s="64">
        <v>16</v>
      </c>
      <c r="FB16" s="64"/>
      <c r="FC16" s="66" t="e">
        <f>IF(#REF!=1,25,0)</f>
        <v>#REF!</v>
      </c>
      <c r="FD16" s="66" t="e">
        <f>IF(#REF!=2,22,0)</f>
        <v>#REF!</v>
      </c>
      <c r="FE16" s="66" t="e">
        <f>IF(#REF!=3,20,0)</f>
        <v>#REF!</v>
      </c>
      <c r="FF16" s="66" t="e">
        <f>IF(#REF!=4,18,0)</f>
        <v>#REF!</v>
      </c>
      <c r="FG16" s="66" t="e">
        <f>IF(#REF!=5,16,0)</f>
        <v>#REF!</v>
      </c>
      <c r="FH16" s="66" t="e">
        <f>IF(#REF!=6,15,0)</f>
        <v>#REF!</v>
      </c>
      <c r="FI16" s="66" t="e">
        <f>IF(#REF!=7,14,0)</f>
        <v>#REF!</v>
      </c>
      <c r="FJ16" s="66" t="e">
        <f>IF(#REF!=8,13,0)</f>
        <v>#REF!</v>
      </c>
      <c r="FK16" s="66" t="e">
        <f>IF(#REF!=9,12,0)</f>
        <v>#REF!</v>
      </c>
      <c r="FL16" s="66" t="e">
        <f>IF(#REF!=10,11,0)</f>
        <v>#REF!</v>
      </c>
      <c r="FM16" s="66" t="e">
        <f>IF(#REF!=11,10,0)</f>
        <v>#REF!</v>
      </c>
      <c r="FN16" s="66" t="e">
        <f>IF(#REF!=12,9,0)</f>
        <v>#REF!</v>
      </c>
      <c r="FO16" s="66" t="e">
        <f>IF(#REF!=13,8,0)</f>
        <v>#REF!</v>
      </c>
      <c r="FP16" s="66" t="e">
        <f>IF(#REF!=14,7,0)</f>
        <v>#REF!</v>
      </c>
      <c r="FQ16" s="66" t="e">
        <f>IF(#REF!=15,6,0)</f>
        <v>#REF!</v>
      </c>
      <c r="FR16" s="66" t="e">
        <f>IF(#REF!=16,5,0)</f>
        <v>#REF!</v>
      </c>
      <c r="FS16" s="66" t="e">
        <f>IF(#REF!=17,4,0)</f>
        <v>#REF!</v>
      </c>
      <c r="FT16" s="66" t="e">
        <f>IF(#REF!=18,3,0)</f>
        <v>#REF!</v>
      </c>
      <c r="FU16" s="66" t="e">
        <f>IF(#REF!=19,2,0)</f>
        <v>#REF!</v>
      </c>
      <c r="FV16" s="66" t="e">
        <f>IF(#REF!=20,1,0)</f>
        <v>#REF!</v>
      </c>
      <c r="FW16" s="66" t="e">
        <f>IF(#REF!&gt;20,0,0)</f>
        <v>#REF!</v>
      </c>
      <c r="FX16" s="66" t="e">
        <f>IF(#REF!="сх",0,0)</f>
        <v>#REF!</v>
      </c>
      <c r="FY16" s="66" t="e">
        <f>SUM(FC16:FX16)</f>
        <v>#REF!</v>
      </c>
      <c r="FZ16" s="66" t="e">
        <f>IF(#REF!=1,25,0)</f>
        <v>#REF!</v>
      </c>
      <c r="GA16" s="66" t="e">
        <f>IF(#REF!=2,22,0)</f>
        <v>#REF!</v>
      </c>
      <c r="GB16" s="66" t="e">
        <f>IF(#REF!=3,20,0)</f>
        <v>#REF!</v>
      </c>
      <c r="GC16" s="66" t="e">
        <f>IF(#REF!=4,18,0)</f>
        <v>#REF!</v>
      </c>
      <c r="GD16" s="66" t="e">
        <f>IF(#REF!=5,16,0)</f>
        <v>#REF!</v>
      </c>
      <c r="GE16" s="66" t="e">
        <f>IF(#REF!=6,15,0)</f>
        <v>#REF!</v>
      </c>
      <c r="GF16" s="66" t="e">
        <f>IF(#REF!=7,14,0)</f>
        <v>#REF!</v>
      </c>
      <c r="GG16" s="66" t="e">
        <f>IF(#REF!=8,13,0)</f>
        <v>#REF!</v>
      </c>
      <c r="GH16" s="66" t="e">
        <f>IF(#REF!=9,12,0)</f>
        <v>#REF!</v>
      </c>
      <c r="GI16" s="66" t="e">
        <f>IF(#REF!=10,11,0)</f>
        <v>#REF!</v>
      </c>
      <c r="GJ16" s="66" t="e">
        <f>IF(#REF!=11,10,0)</f>
        <v>#REF!</v>
      </c>
      <c r="GK16" s="66" t="e">
        <f>IF(#REF!=12,9,0)</f>
        <v>#REF!</v>
      </c>
      <c r="GL16" s="66" t="e">
        <f>IF(#REF!=13,8,0)</f>
        <v>#REF!</v>
      </c>
      <c r="GM16" s="66" t="e">
        <f>IF(#REF!=14,7,0)</f>
        <v>#REF!</v>
      </c>
      <c r="GN16" s="66" t="e">
        <f>IF(#REF!=15,6,0)</f>
        <v>#REF!</v>
      </c>
      <c r="GO16" s="66" t="e">
        <f>IF(#REF!=16,5,0)</f>
        <v>#REF!</v>
      </c>
      <c r="GP16" s="66" t="e">
        <f>IF(#REF!=17,4,0)</f>
        <v>#REF!</v>
      </c>
      <c r="GQ16" s="66" t="e">
        <f>IF(#REF!=18,3,0)</f>
        <v>#REF!</v>
      </c>
      <c r="GR16" s="66" t="e">
        <f>IF(#REF!=19,2,0)</f>
        <v>#REF!</v>
      </c>
      <c r="GS16" s="66" t="e">
        <f>IF(#REF!=20,1,0)</f>
        <v>#REF!</v>
      </c>
      <c r="GT16" s="66" t="e">
        <f>IF(#REF!&gt;20,0,0)</f>
        <v>#REF!</v>
      </c>
      <c r="GU16" s="66" t="e">
        <f>IF(#REF!="сх",0,0)</f>
        <v>#REF!</v>
      </c>
      <c r="GV16" s="66" t="e">
        <f>SUM(FZ16:GU16)</f>
        <v>#REF!</v>
      </c>
      <c r="GW16" s="66" t="e">
        <f>IF(#REF!=1,100,0)</f>
        <v>#REF!</v>
      </c>
      <c r="GX16" s="66" t="e">
        <f>IF(#REF!=2,98,0)</f>
        <v>#REF!</v>
      </c>
      <c r="GY16" s="66" t="e">
        <f>IF(#REF!=3,95,0)</f>
        <v>#REF!</v>
      </c>
      <c r="GZ16" s="66" t="e">
        <f>IF(#REF!=4,93,0)</f>
        <v>#REF!</v>
      </c>
      <c r="HA16" s="66" t="e">
        <f>IF(#REF!=5,90,0)</f>
        <v>#REF!</v>
      </c>
      <c r="HB16" s="66" t="e">
        <f>IF(#REF!=6,88,0)</f>
        <v>#REF!</v>
      </c>
      <c r="HC16" s="66" t="e">
        <f>IF(#REF!=7,85,0)</f>
        <v>#REF!</v>
      </c>
      <c r="HD16" s="66" t="e">
        <f>IF(#REF!=8,83,0)</f>
        <v>#REF!</v>
      </c>
      <c r="HE16" s="66" t="e">
        <f>IF(#REF!=9,80,0)</f>
        <v>#REF!</v>
      </c>
      <c r="HF16" s="66" t="e">
        <f>IF(#REF!=10,78,0)</f>
        <v>#REF!</v>
      </c>
      <c r="HG16" s="66" t="e">
        <f>IF(#REF!=11,75,0)</f>
        <v>#REF!</v>
      </c>
      <c r="HH16" s="66" t="e">
        <f>IF(#REF!=12,73,0)</f>
        <v>#REF!</v>
      </c>
      <c r="HI16" s="66" t="e">
        <f>IF(#REF!=13,70,0)</f>
        <v>#REF!</v>
      </c>
      <c r="HJ16" s="66" t="e">
        <f>IF(#REF!=14,68,0)</f>
        <v>#REF!</v>
      </c>
      <c r="HK16" s="66" t="e">
        <f>IF(#REF!=15,65,0)</f>
        <v>#REF!</v>
      </c>
      <c r="HL16" s="66" t="e">
        <f>IF(#REF!=16,63,0)</f>
        <v>#REF!</v>
      </c>
      <c r="HM16" s="66" t="e">
        <f>IF(#REF!=17,60,0)</f>
        <v>#REF!</v>
      </c>
      <c r="HN16" s="66" t="e">
        <f>IF(#REF!=18,58,0)</f>
        <v>#REF!</v>
      </c>
      <c r="HO16" s="66" t="e">
        <f>IF(#REF!=19,55,0)</f>
        <v>#REF!</v>
      </c>
      <c r="HP16" s="66" t="e">
        <f>IF(#REF!=20,53,0)</f>
        <v>#REF!</v>
      </c>
      <c r="HQ16" s="66" t="e">
        <f>IF(#REF!&gt;20,0,0)</f>
        <v>#REF!</v>
      </c>
      <c r="HR16" s="66" t="e">
        <f>IF(#REF!="сх",0,0)</f>
        <v>#REF!</v>
      </c>
      <c r="HS16" s="66" t="e">
        <f>SUM(GW16:HR16)</f>
        <v>#REF!</v>
      </c>
      <c r="HT16" s="66" t="e">
        <f>IF(#REF!=1,100,0)</f>
        <v>#REF!</v>
      </c>
      <c r="HU16" s="66" t="e">
        <f>IF(#REF!=2,98,0)</f>
        <v>#REF!</v>
      </c>
      <c r="HV16" s="66" t="e">
        <f>IF(#REF!=3,95,0)</f>
        <v>#REF!</v>
      </c>
      <c r="HW16" s="66" t="e">
        <f>IF(#REF!=4,93,0)</f>
        <v>#REF!</v>
      </c>
      <c r="HX16" s="66" t="e">
        <f>IF(#REF!=5,90,0)</f>
        <v>#REF!</v>
      </c>
      <c r="HY16" s="66" t="e">
        <f>IF(#REF!=6,88,0)</f>
        <v>#REF!</v>
      </c>
      <c r="HZ16" s="66" t="e">
        <f>IF(#REF!=7,85,0)</f>
        <v>#REF!</v>
      </c>
      <c r="IA16" s="66" t="e">
        <f>IF(#REF!=8,83,0)</f>
        <v>#REF!</v>
      </c>
      <c r="IB16" s="66" t="e">
        <f>IF(#REF!=9,80,0)</f>
        <v>#REF!</v>
      </c>
      <c r="IC16" s="66" t="e">
        <f>IF(#REF!=10,78,0)</f>
        <v>#REF!</v>
      </c>
      <c r="ID16" s="66" t="e">
        <f>IF(#REF!=11,75,0)</f>
        <v>#REF!</v>
      </c>
      <c r="IE16" s="66" t="e">
        <f>IF(#REF!=12,73,0)</f>
        <v>#REF!</v>
      </c>
      <c r="IF16" s="66" t="e">
        <f>IF(#REF!=13,70,0)</f>
        <v>#REF!</v>
      </c>
      <c r="IG16" s="66" t="e">
        <f>IF(#REF!=14,68,0)</f>
        <v>#REF!</v>
      </c>
      <c r="IH16" s="66" t="e">
        <f>IF(#REF!=15,65,0)</f>
        <v>#REF!</v>
      </c>
      <c r="II16" s="66" t="e">
        <f>IF(#REF!=16,63,0)</f>
        <v>#REF!</v>
      </c>
      <c r="IJ16" s="66" t="e">
        <f>IF(#REF!=17,60,0)</f>
        <v>#REF!</v>
      </c>
      <c r="IK16" s="66" t="e">
        <f>IF(#REF!=18,58,0)</f>
        <v>#REF!</v>
      </c>
      <c r="IL16" s="66" t="e">
        <f>IF(#REF!=19,55,0)</f>
        <v>#REF!</v>
      </c>
      <c r="IM16" s="66" t="e">
        <f>IF(#REF!=20,53,0)</f>
        <v>#REF!</v>
      </c>
      <c r="IN16" s="66" t="e">
        <f>IF(#REF!&gt;20,0,0)</f>
        <v>#REF!</v>
      </c>
      <c r="IO16" s="66" t="e">
        <f>IF(#REF!="сх",0,0)</f>
        <v>#REF!</v>
      </c>
      <c r="IP16" s="66" t="e">
        <f>SUM(HT16:IO16)</f>
        <v>#REF!</v>
      </c>
      <c r="IQ16" s="64"/>
      <c r="IR16" s="64"/>
      <c r="IS16" s="64"/>
      <c r="IT16" s="64"/>
    </row>
    <row r="17" spans="1:254" s="67" customFormat="1" ht="15.75">
      <c r="A17" s="261"/>
      <c r="B17" s="263"/>
      <c r="C17" s="266"/>
      <c r="D17" s="288"/>
      <c r="E17" s="157" t="s">
        <v>22</v>
      </c>
      <c r="F17" s="135">
        <v>125</v>
      </c>
      <c r="G17" s="118">
        <v>458</v>
      </c>
      <c r="H17" s="175">
        <v>2</v>
      </c>
      <c r="I17" s="178">
        <v>87</v>
      </c>
      <c r="J17" s="269"/>
      <c r="K17" s="272"/>
      <c r="L17" s="63"/>
      <c r="M17" s="64"/>
      <c r="N17" s="65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4"/>
      <c r="IR17" s="64"/>
      <c r="IS17" s="64"/>
      <c r="IT17" s="64"/>
    </row>
    <row r="18" spans="1:254" s="67" customFormat="1" ht="15.75">
      <c r="A18" s="261"/>
      <c r="B18" s="263"/>
      <c r="C18" s="266"/>
      <c r="D18" s="288"/>
      <c r="E18" s="157" t="s">
        <v>203</v>
      </c>
      <c r="F18" s="135">
        <v>125</v>
      </c>
      <c r="G18" s="118">
        <v>642</v>
      </c>
      <c r="H18" s="175">
        <v>5</v>
      </c>
      <c r="I18" s="119">
        <v>72</v>
      </c>
      <c r="J18" s="269"/>
      <c r="K18" s="272"/>
      <c r="L18" s="63"/>
      <c r="M18" s="64"/>
      <c r="N18" s="65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4"/>
      <c r="IR18" s="64"/>
      <c r="IS18" s="64"/>
      <c r="IT18" s="64"/>
    </row>
    <row r="19" spans="1:254" s="67" customFormat="1" ht="15.75">
      <c r="A19" s="261"/>
      <c r="B19" s="263"/>
      <c r="C19" s="266"/>
      <c r="D19" s="288"/>
      <c r="E19" s="157" t="s">
        <v>159</v>
      </c>
      <c r="F19" s="135">
        <v>250</v>
      </c>
      <c r="G19" s="118">
        <v>21</v>
      </c>
      <c r="H19" s="175">
        <v>1</v>
      </c>
      <c r="I19" s="178">
        <v>90</v>
      </c>
      <c r="J19" s="269"/>
      <c r="K19" s="272"/>
      <c r="L19" s="63"/>
      <c r="M19" s="64"/>
      <c r="N19" s="6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4"/>
      <c r="IR19" s="64"/>
      <c r="IS19" s="64"/>
      <c r="IT19" s="64"/>
    </row>
    <row r="20" spans="1:254" s="67" customFormat="1" ht="15.75">
      <c r="A20" s="261"/>
      <c r="B20" s="263"/>
      <c r="C20" s="266"/>
      <c r="D20" s="288"/>
      <c r="E20" s="157" t="s">
        <v>206</v>
      </c>
      <c r="F20" s="135">
        <v>250</v>
      </c>
      <c r="G20" s="118">
        <v>5</v>
      </c>
      <c r="H20" s="175">
        <v>10</v>
      </c>
      <c r="I20" s="119">
        <v>61</v>
      </c>
      <c r="J20" s="269"/>
      <c r="K20" s="272"/>
      <c r="L20" s="63"/>
      <c r="M20" s="64"/>
      <c r="N20" s="6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4"/>
      <c r="IR20" s="64"/>
      <c r="IS20" s="64"/>
      <c r="IT20" s="64"/>
    </row>
    <row r="21" spans="1:254" s="67" customFormat="1" ht="15.75">
      <c r="A21" s="261"/>
      <c r="B21" s="263"/>
      <c r="C21" s="266"/>
      <c r="D21" s="288"/>
      <c r="E21" s="157" t="s">
        <v>23</v>
      </c>
      <c r="F21" s="135">
        <v>500</v>
      </c>
      <c r="G21" s="118">
        <v>13</v>
      </c>
      <c r="H21" s="175">
        <v>1</v>
      </c>
      <c r="I21" s="178">
        <v>90</v>
      </c>
      <c r="J21" s="269"/>
      <c r="K21" s="272"/>
      <c r="L21" s="63"/>
      <c r="M21" s="64"/>
      <c r="N21" s="65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4"/>
      <c r="IR21" s="64"/>
      <c r="IS21" s="64"/>
      <c r="IT21" s="64"/>
    </row>
    <row r="22" spans="1:254" s="67" customFormat="1" ht="15.75">
      <c r="A22" s="261"/>
      <c r="B22" s="263"/>
      <c r="C22" s="266"/>
      <c r="D22" s="288"/>
      <c r="E22" s="157" t="s">
        <v>16</v>
      </c>
      <c r="F22" s="135">
        <v>500</v>
      </c>
      <c r="G22" s="118">
        <v>111</v>
      </c>
      <c r="H22" s="175">
        <v>2</v>
      </c>
      <c r="I22" s="119">
        <v>84</v>
      </c>
      <c r="J22" s="269"/>
      <c r="K22" s="272"/>
      <c r="L22" s="63"/>
      <c r="M22" s="64"/>
      <c r="N22" s="65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4"/>
      <c r="IR22" s="64"/>
      <c r="IS22" s="64"/>
      <c r="IT22" s="64"/>
    </row>
    <row r="23" spans="1:254" s="67" customFormat="1" ht="15.75">
      <c r="A23" s="261"/>
      <c r="B23" s="263"/>
      <c r="C23" s="266"/>
      <c r="D23" s="288"/>
      <c r="E23" s="157" t="s">
        <v>207</v>
      </c>
      <c r="F23" s="135" t="s">
        <v>74</v>
      </c>
      <c r="G23" s="118">
        <v>76</v>
      </c>
      <c r="H23" s="175">
        <v>10</v>
      </c>
      <c r="I23" s="119">
        <v>62</v>
      </c>
      <c r="J23" s="269"/>
      <c r="K23" s="272"/>
      <c r="L23" s="63"/>
      <c r="M23" s="64"/>
      <c r="N23" s="6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4"/>
      <c r="IR23" s="64"/>
      <c r="IS23" s="64"/>
      <c r="IT23" s="64"/>
    </row>
    <row r="24" spans="1:254" s="67" customFormat="1" ht="15.75">
      <c r="A24" s="261"/>
      <c r="B24" s="263"/>
      <c r="C24" s="266"/>
      <c r="D24" s="288"/>
      <c r="E24" s="157" t="s">
        <v>32</v>
      </c>
      <c r="F24" s="135" t="s">
        <v>74</v>
      </c>
      <c r="G24" s="118">
        <v>43</v>
      </c>
      <c r="H24" s="175">
        <v>1</v>
      </c>
      <c r="I24" s="178">
        <v>90</v>
      </c>
      <c r="J24" s="269"/>
      <c r="K24" s="272"/>
      <c r="L24" s="63"/>
      <c r="M24" s="64"/>
      <c r="N24" s="6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4"/>
      <c r="IR24" s="64"/>
      <c r="IS24" s="64"/>
      <c r="IT24" s="64"/>
    </row>
    <row r="25" spans="1:254" s="67" customFormat="1" ht="31.5">
      <c r="A25" s="261"/>
      <c r="B25" s="263"/>
      <c r="C25" s="266"/>
      <c r="D25" s="288"/>
      <c r="E25" s="157" t="s">
        <v>160</v>
      </c>
      <c r="F25" s="135" t="s">
        <v>72</v>
      </c>
      <c r="G25" s="118">
        <v>16</v>
      </c>
      <c r="H25" s="175" t="s">
        <v>104</v>
      </c>
      <c r="I25" s="119">
        <v>0</v>
      </c>
      <c r="J25" s="269"/>
      <c r="K25" s="272"/>
      <c r="L25" s="63"/>
      <c r="M25" s="64"/>
      <c r="N25" s="6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4"/>
      <c r="IR25" s="64"/>
      <c r="IS25" s="64"/>
      <c r="IT25" s="64"/>
    </row>
    <row r="26" spans="1:254" s="67" customFormat="1" ht="32.25" thickBot="1">
      <c r="A26" s="261"/>
      <c r="B26" s="264"/>
      <c r="C26" s="267"/>
      <c r="D26" s="289"/>
      <c r="E26" s="132" t="s">
        <v>204</v>
      </c>
      <c r="F26" s="133" t="s">
        <v>72</v>
      </c>
      <c r="G26" s="121">
        <v>18</v>
      </c>
      <c r="H26" s="176">
        <v>4</v>
      </c>
      <c r="I26" s="199">
        <v>74</v>
      </c>
      <c r="J26" s="270"/>
      <c r="K26" s="273"/>
      <c r="L26" s="63" t="e">
        <f>#REF!+#REF!</f>
        <v>#REF!</v>
      </c>
      <c r="M26" s="64"/>
      <c r="N26" s="65"/>
      <c r="O26" s="64" t="e">
        <f>IF(#REF!=1,25,0)</f>
        <v>#REF!</v>
      </c>
      <c r="P26" s="64" t="e">
        <f>IF(#REF!=2,22,0)</f>
        <v>#REF!</v>
      </c>
      <c r="Q26" s="64" t="e">
        <f>IF(#REF!=3,20,0)</f>
        <v>#REF!</v>
      </c>
      <c r="R26" s="64" t="e">
        <f>IF(#REF!=4,18,0)</f>
        <v>#REF!</v>
      </c>
      <c r="S26" s="64" t="e">
        <f>IF(#REF!=5,16,0)</f>
        <v>#REF!</v>
      </c>
      <c r="T26" s="64" t="e">
        <f>IF(#REF!=6,15,0)</f>
        <v>#REF!</v>
      </c>
      <c r="U26" s="64" t="e">
        <f>IF(#REF!=7,14,0)</f>
        <v>#REF!</v>
      </c>
      <c r="V26" s="64" t="e">
        <f>IF(#REF!=8,13,0)</f>
        <v>#REF!</v>
      </c>
      <c r="W26" s="64" t="e">
        <f>IF(#REF!=9,12,0)</f>
        <v>#REF!</v>
      </c>
      <c r="X26" s="64" t="e">
        <f>IF(#REF!=10,11,0)</f>
        <v>#REF!</v>
      </c>
      <c r="Y26" s="64" t="e">
        <f>IF(#REF!=11,10,0)</f>
        <v>#REF!</v>
      </c>
      <c r="Z26" s="64" t="e">
        <f>IF(#REF!=12,9,0)</f>
        <v>#REF!</v>
      </c>
      <c r="AA26" s="64" t="e">
        <f>IF(#REF!=13,8,0)</f>
        <v>#REF!</v>
      </c>
      <c r="AB26" s="64" t="e">
        <f>IF(#REF!=14,7,0)</f>
        <v>#REF!</v>
      </c>
      <c r="AC26" s="64" t="e">
        <f>IF(#REF!=15,6,0)</f>
        <v>#REF!</v>
      </c>
      <c r="AD26" s="64" t="e">
        <f>IF(#REF!=16,5,0)</f>
        <v>#REF!</v>
      </c>
      <c r="AE26" s="64" t="e">
        <f>IF(#REF!=17,4,0)</f>
        <v>#REF!</v>
      </c>
      <c r="AF26" s="64" t="e">
        <f>IF(#REF!=18,3,0)</f>
        <v>#REF!</v>
      </c>
      <c r="AG26" s="64" t="e">
        <f>IF(#REF!=19,2,0)</f>
        <v>#REF!</v>
      </c>
      <c r="AH26" s="64" t="e">
        <f>IF(#REF!=20,1,0)</f>
        <v>#REF!</v>
      </c>
      <c r="AI26" s="64" t="e">
        <f>IF(#REF!&gt;20,0,0)</f>
        <v>#REF!</v>
      </c>
      <c r="AJ26" s="64" t="e">
        <f>IF(#REF!="сх",0,0)</f>
        <v>#REF!</v>
      </c>
      <c r="AK26" s="64" t="e">
        <f>SUM(O26:AI26)</f>
        <v>#REF!</v>
      </c>
      <c r="AL26" s="64" t="e">
        <f>IF(#REF!=1,25,0)</f>
        <v>#REF!</v>
      </c>
      <c r="AM26" s="64" t="e">
        <f>IF(#REF!=2,22,0)</f>
        <v>#REF!</v>
      </c>
      <c r="AN26" s="64" t="e">
        <f>IF(#REF!=3,20,0)</f>
        <v>#REF!</v>
      </c>
      <c r="AO26" s="64" t="e">
        <f>IF(#REF!=4,18,0)</f>
        <v>#REF!</v>
      </c>
      <c r="AP26" s="64" t="e">
        <f>IF(#REF!=5,16,0)</f>
        <v>#REF!</v>
      </c>
      <c r="AQ26" s="64" t="e">
        <f>IF(#REF!=6,15,0)</f>
        <v>#REF!</v>
      </c>
      <c r="AR26" s="64" t="e">
        <f>IF(#REF!=7,14,0)</f>
        <v>#REF!</v>
      </c>
      <c r="AS26" s="64" t="e">
        <f>IF(#REF!=8,13,0)</f>
        <v>#REF!</v>
      </c>
      <c r="AT26" s="64" t="e">
        <f>IF(#REF!=9,12,0)</f>
        <v>#REF!</v>
      </c>
      <c r="AU26" s="64" t="e">
        <f>IF(#REF!=10,11,0)</f>
        <v>#REF!</v>
      </c>
      <c r="AV26" s="64" t="e">
        <f>IF(#REF!=11,10,0)</f>
        <v>#REF!</v>
      </c>
      <c r="AW26" s="64" t="e">
        <f>IF(#REF!=12,9,0)</f>
        <v>#REF!</v>
      </c>
      <c r="AX26" s="64" t="e">
        <f>IF(#REF!=13,8,0)</f>
        <v>#REF!</v>
      </c>
      <c r="AY26" s="64" t="e">
        <f>IF(#REF!=14,7,0)</f>
        <v>#REF!</v>
      </c>
      <c r="AZ26" s="64" t="e">
        <f>IF(#REF!=15,6,0)</f>
        <v>#REF!</v>
      </c>
      <c r="BA26" s="64" t="e">
        <f>IF(#REF!=16,5,0)</f>
        <v>#REF!</v>
      </c>
      <c r="BB26" s="64" t="e">
        <f>IF(#REF!=17,4,0)</f>
        <v>#REF!</v>
      </c>
      <c r="BC26" s="64" t="e">
        <f>IF(#REF!=18,3,0)</f>
        <v>#REF!</v>
      </c>
      <c r="BD26" s="64" t="e">
        <f>IF(#REF!=19,2,0)</f>
        <v>#REF!</v>
      </c>
      <c r="BE26" s="64" t="e">
        <f>IF(#REF!=20,1,0)</f>
        <v>#REF!</v>
      </c>
      <c r="BF26" s="64" t="e">
        <f>IF(#REF!&gt;20,0,0)</f>
        <v>#REF!</v>
      </c>
      <c r="BG26" s="64" t="e">
        <f>IF(#REF!="сх",0,0)</f>
        <v>#REF!</v>
      </c>
      <c r="BH26" s="64" t="e">
        <f>SUM(AL26:BF26)</f>
        <v>#REF!</v>
      </c>
      <c r="BI26" s="64" t="e">
        <f>IF(#REF!=1,45,0)</f>
        <v>#REF!</v>
      </c>
      <c r="BJ26" s="64" t="e">
        <f>IF(#REF!=2,42,0)</f>
        <v>#REF!</v>
      </c>
      <c r="BK26" s="64" t="e">
        <f>IF(#REF!=3,40,0)</f>
        <v>#REF!</v>
      </c>
      <c r="BL26" s="64" t="e">
        <f>IF(#REF!=4,38,0)</f>
        <v>#REF!</v>
      </c>
      <c r="BM26" s="64" t="e">
        <f>IF(#REF!=5,36,0)</f>
        <v>#REF!</v>
      </c>
      <c r="BN26" s="64" t="e">
        <f>IF(#REF!=6,35,0)</f>
        <v>#REF!</v>
      </c>
      <c r="BO26" s="64" t="e">
        <f>IF(#REF!=7,34,0)</f>
        <v>#REF!</v>
      </c>
      <c r="BP26" s="64" t="e">
        <f>IF(#REF!=8,33,0)</f>
        <v>#REF!</v>
      </c>
      <c r="BQ26" s="64" t="e">
        <f>IF(#REF!=9,32,0)</f>
        <v>#REF!</v>
      </c>
      <c r="BR26" s="64" t="e">
        <f>IF(#REF!=10,31,0)</f>
        <v>#REF!</v>
      </c>
      <c r="BS26" s="64" t="e">
        <f>IF(#REF!=11,30,0)</f>
        <v>#REF!</v>
      </c>
      <c r="BT26" s="64" t="e">
        <f>IF(#REF!=12,29,0)</f>
        <v>#REF!</v>
      </c>
      <c r="BU26" s="64" t="e">
        <f>IF(#REF!=13,28,0)</f>
        <v>#REF!</v>
      </c>
      <c r="BV26" s="64" t="e">
        <f>IF(#REF!=14,27,0)</f>
        <v>#REF!</v>
      </c>
      <c r="BW26" s="64" t="e">
        <f>IF(#REF!=15,26,0)</f>
        <v>#REF!</v>
      </c>
      <c r="BX26" s="64" t="e">
        <f>IF(#REF!=16,25,0)</f>
        <v>#REF!</v>
      </c>
      <c r="BY26" s="64" t="e">
        <f>IF(#REF!=17,24,0)</f>
        <v>#REF!</v>
      </c>
      <c r="BZ26" s="64" t="e">
        <f>IF(#REF!=18,23,0)</f>
        <v>#REF!</v>
      </c>
      <c r="CA26" s="64" t="e">
        <f>IF(#REF!=19,22,0)</f>
        <v>#REF!</v>
      </c>
      <c r="CB26" s="64" t="e">
        <f>IF(#REF!=20,21,0)</f>
        <v>#REF!</v>
      </c>
      <c r="CC26" s="64" t="e">
        <f>IF(#REF!=21,20,0)</f>
        <v>#REF!</v>
      </c>
      <c r="CD26" s="64" t="e">
        <f>IF(#REF!=22,19,0)</f>
        <v>#REF!</v>
      </c>
      <c r="CE26" s="64" t="e">
        <f>IF(#REF!=23,18,0)</f>
        <v>#REF!</v>
      </c>
      <c r="CF26" s="64" t="e">
        <f>IF(#REF!=24,17,0)</f>
        <v>#REF!</v>
      </c>
      <c r="CG26" s="64" t="e">
        <f>IF(#REF!=25,16,0)</f>
        <v>#REF!</v>
      </c>
      <c r="CH26" s="64" t="e">
        <f>IF(#REF!=26,15,0)</f>
        <v>#REF!</v>
      </c>
      <c r="CI26" s="64" t="e">
        <f>IF(#REF!=27,14,0)</f>
        <v>#REF!</v>
      </c>
      <c r="CJ26" s="64" t="e">
        <f>IF(#REF!=28,13,0)</f>
        <v>#REF!</v>
      </c>
      <c r="CK26" s="64" t="e">
        <f>IF(#REF!=29,12,0)</f>
        <v>#REF!</v>
      </c>
      <c r="CL26" s="64" t="e">
        <f>IF(#REF!=30,11,0)</f>
        <v>#REF!</v>
      </c>
      <c r="CM26" s="64" t="e">
        <f>IF(#REF!=31,10,0)</f>
        <v>#REF!</v>
      </c>
      <c r="CN26" s="64" t="e">
        <f>IF(#REF!=32,9,0)</f>
        <v>#REF!</v>
      </c>
      <c r="CO26" s="64" t="e">
        <f>IF(#REF!=33,8,0)</f>
        <v>#REF!</v>
      </c>
      <c r="CP26" s="64" t="e">
        <f>IF(#REF!=34,7,0)</f>
        <v>#REF!</v>
      </c>
      <c r="CQ26" s="64" t="e">
        <f>IF(#REF!=35,6,0)</f>
        <v>#REF!</v>
      </c>
      <c r="CR26" s="64" t="e">
        <f>IF(#REF!=36,5,0)</f>
        <v>#REF!</v>
      </c>
      <c r="CS26" s="64" t="e">
        <f>IF(#REF!=37,4,0)</f>
        <v>#REF!</v>
      </c>
      <c r="CT26" s="64" t="e">
        <f>IF(#REF!=38,3,0)</f>
        <v>#REF!</v>
      </c>
      <c r="CU26" s="64" t="e">
        <f>IF(#REF!=39,2,0)</f>
        <v>#REF!</v>
      </c>
      <c r="CV26" s="64" t="e">
        <f>IF(#REF!=40,1,0)</f>
        <v>#REF!</v>
      </c>
      <c r="CW26" s="64" t="e">
        <f>IF(#REF!&gt;20,0,0)</f>
        <v>#REF!</v>
      </c>
      <c r="CX26" s="64" t="e">
        <f>IF(#REF!="сх",0,0)</f>
        <v>#REF!</v>
      </c>
      <c r="CY26" s="64" t="e">
        <f>SUM(BI26:CX26)</f>
        <v>#REF!</v>
      </c>
      <c r="CZ26" s="64" t="e">
        <f>IF(#REF!=1,45,0)</f>
        <v>#REF!</v>
      </c>
      <c r="DA26" s="64" t="e">
        <f>IF(#REF!=2,42,0)</f>
        <v>#REF!</v>
      </c>
      <c r="DB26" s="64" t="e">
        <f>IF(#REF!=3,40,0)</f>
        <v>#REF!</v>
      </c>
      <c r="DC26" s="64" t="e">
        <f>IF(#REF!=4,38,0)</f>
        <v>#REF!</v>
      </c>
      <c r="DD26" s="64" t="e">
        <f>IF(#REF!=5,36,0)</f>
        <v>#REF!</v>
      </c>
      <c r="DE26" s="64" t="e">
        <f>IF(#REF!=6,35,0)</f>
        <v>#REF!</v>
      </c>
      <c r="DF26" s="64" t="e">
        <f>IF(#REF!=7,34,0)</f>
        <v>#REF!</v>
      </c>
      <c r="DG26" s="64" t="e">
        <f>IF(#REF!=8,33,0)</f>
        <v>#REF!</v>
      </c>
      <c r="DH26" s="64" t="e">
        <f>IF(#REF!=9,32,0)</f>
        <v>#REF!</v>
      </c>
      <c r="DI26" s="64" t="e">
        <f>IF(#REF!=10,31,0)</f>
        <v>#REF!</v>
      </c>
      <c r="DJ26" s="64" t="e">
        <f>IF(#REF!=11,30,0)</f>
        <v>#REF!</v>
      </c>
      <c r="DK26" s="64" t="e">
        <f>IF(#REF!=12,29,0)</f>
        <v>#REF!</v>
      </c>
      <c r="DL26" s="64" t="e">
        <f>IF(#REF!=13,28,0)</f>
        <v>#REF!</v>
      </c>
      <c r="DM26" s="64" t="e">
        <f>IF(#REF!=14,27,0)</f>
        <v>#REF!</v>
      </c>
      <c r="DN26" s="64" t="e">
        <f>IF(#REF!=15,26,0)</f>
        <v>#REF!</v>
      </c>
      <c r="DO26" s="64" t="e">
        <f>IF(#REF!=16,25,0)</f>
        <v>#REF!</v>
      </c>
      <c r="DP26" s="64" t="e">
        <f>IF(#REF!=17,24,0)</f>
        <v>#REF!</v>
      </c>
      <c r="DQ26" s="64" t="e">
        <f>IF(#REF!=18,23,0)</f>
        <v>#REF!</v>
      </c>
      <c r="DR26" s="64" t="e">
        <f>IF(#REF!=19,22,0)</f>
        <v>#REF!</v>
      </c>
      <c r="DS26" s="64" t="e">
        <f>IF(#REF!=20,21,0)</f>
        <v>#REF!</v>
      </c>
      <c r="DT26" s="64" t="e">
        <f>IF(#REF!=21,20,0)</f>
        <v>#REF!</v>
      </c>
      <c r="DU26" s="64" t="e">
        <f>IF(#REF!=22,19,0)</f>
        <v>#REF!</v>
      </c>
      <c r="DV26" s="64" t="e">
        <f>IF(#REF!=23,18,0)</f>
        <v>#REF!</v>
      </c>
      <c r="DW26" s="64" t="e">
        <f>IF(#REF!=24,17,0)</f>
        <v>#REF!</v>
      </c>
      <c r="DX26" s="64" t="e">
        <f>IF(#REF!=25,16,0)</f>
        <v>#REF!</v>
      </c>
      <c r="DY26" s="64" t="e">
        <f>IF(#REF!=26,15,0)</f>
        <v>#REF!</v>
      </c>
      <c r="DZ26" s="64" t="e">
        <f>IF(#REF!=27,14,0)</f>
        <v>#REF!</v>
      </c>
      <c r="EA26" s="64" t="e">
        <f>IF(#REF!=28,13,0)</f>
        <v>#REF!</v>
      </c>
      <c r="EB26" s="64" t="e">
        <f>IF(#REF!=29,12,0)</f>
        <v>#REF!</v>
      </c>
      <c r="EC26" s="64" t="e">
        <f>IF(#REF!=30,11,0)</f>
        <v>#REF!</v>
      </c>
      <c r="ED26" s="64" t="e">
        <f>IF(#REF!=31,10,0)</f>
        <v>#REF!</v>
      </c>
      <c r="EE26" s="64" t="e">
        <f>IF(#REF!=32,9,0)</f>
        <v>#REF!</v>
      </c>
      <c r="EF26" s="64" t="e">
        <f>IF(#REF!=33,8,0)</f>
        <v>#REF!</v>
      </c>
      <c r="EG26" s="64" t="e">
        <f>IF(#REF!=34,7,0)</f>
        <v>#REF!</v>
      </c>
      <c r="EH26" s="64" t="e">
        <f>IF(#REF!=35,6,0)</f>
        <v>#REF!</v>
      </c>
      <c r="EI26" s="64" t="e">
        <f>IF(#REF!=36,5,0)</f>
        <v>#REF!</v>
      </c>
      <c r="EJ26" s="64" t="e">
        <f>IF(#REF!=37,4,0)</f>
        <v>#REF!</v>
      </c>
      <c r="EK26" s="64" t="e">
        <f>IF(#REF!=38,3,0)</f>
        <v>#REF!</v>
      </c>
      <c r="EL26" s="64" t="e">
        <f>IF(#REF!=39,2,0)</f>
        <v>#REF!</v>
      </c>
      <c r="EM26" s="64" t="e">
        <f>IF(#REF!=40,1,0)</f>
        <v>#REF!</v>
      </c>
      <c r="EN26" s="64" t="e">
        <f>IF(#REF!&gt;20,0,0)</f>
        <v>#REF!</v>
      </c>
      <c r="EO26" s="64" t="e">
        <f>IF(#REF!="сх",0,0)</f>
        <v>#REF!</v>
      </c>
      <c r="EP26" s="64" t="e">
        <f>SUM(CZ26:EO26)</f>
        <v>#REF!</v>
      </c>
      <c r="EQ26" s="64"/>
      <c r="ER26" s="64" t="e">
        <f>IF(#REF!="сх","ноль",IF(#REF!&gt;0,#REF!,"Ноль"))</f>
        <v>#REF!</v>
      </c>
      <c r="ES26" s="64" t="e">
        <f>IF(#REF!="сх","ноль",IF(#REF!&gt;0,#REF!,"Ноль"))</f>
        <v>#REF!</v>
      </c>
      <c r="ET26" s="64"/>
      <c r="EU26" s="64" t="e">
        <f>MIN(ER26,ES26)</f>
        <v>#REF!</v>
      </c>
      <c r="EV26" s="64" t="e">
        <f>IF(K26=#REF!,IF(#REF!&lt;#REF!,#REF!,EZ26),#REF!)</f>
        <v>#REF!</v>
      </c>
      <c r="EW26" s="64" t="e">
        <f>IF(K26=#REF!,IF(#REF!&lt;#REF!,0,1))</f>
        <v>#REF!</v>
      </c>
      <c r="EX26" s="64" t="e">
        <f>IF(AND(EU26&gt;=21,EU26&lt;&gt;0),EU26,IF(K26&lt;#REF!,"СТОП",EV26+EW26))</f>
        <v>#REF!</v>
      </c>
      <c r="EY26" s="64"/>
      <c r="EZ26" s="64">
        <v>15</v>
      </c>
      <c r="FA26" s="64">
        <v>16</v>
      </c>
      <c r="FB26" s="64"/>
      <c r="FC26" s="66" t="e">
        <f>IF(#REF!=1,25,0)</f>
        <v>#REF!</v>
      </c>
      <c r="FD26" s="66" t="e">
        <f>IF(#REF!=2,22,0)</f>
        <v>#REF!</v>
      </c>
      <c r="FE26" s="66" t="e">
        <f>IF(#REF!=3,20,0)</f>
        <v>#REF!</v>
      </c>
      <c r="FF26" s="66" t="e">
        <f>IF(#REF!=4,18,0)</f>
        <v>#REF!</v>
      </c>
      <c r="FG26" s="66" t="e">
        <f>IF(#REF!=5,16,0)</f>
        <v>#REF!</v>
      </c>
      <c r="FH26" s="66" t="e">
        <f>IF(#REF!=6,15,0)</f>
        <v>#REF!</v>
      </c>
      <c r="FI26" s="66" t="e">
        <f>IF(#REF!=7,14,0)</f>
        <v>#REF!</v>
      </c>
      <c r="FJ26" s="66" t="e">
        <f>IF(#REF!=8,13,0)</f>
        <v>#REF!</v>
      </c>
      <c r="FK26" s="66" t="e">
        <f>IF(#REF!=9,12,0)</f>
        <v>#REF!</v>
      </c>
      <c r="FL26" s="66" t="e">
        <f>IF(#REF!=10,11,0)</f>
        <v>#REF!</v>
      </c>
      <c r="FM26" s="66" t="e">
        <f>IF(#REF!=11,10,0)</f>
        <v>#REF!</v>
      </c>
      <c r="FN26" s="66" t="e">
        <f>IF(#REF!=12,9,0)</f>
        <v>#REF!</v>
      </c>
      <c r="FO26" s="66" t="e">
        <f>IF(#REF!=13,8,0)</f>
        <v>#REF!</v>
      </c>
      <c r="FP26" s="66" t="e">
        <f>IF(#REF!=14,7,0)</f>
        <v>#REF!</v>
      </c>
      <c r="FQ26" s="66" t="e">
        <f>IF(#REF!=15,6,0)</f>
        <v>#REF!</v>
      </c>
      <c r="FR26" s="66" t="e">
        <f>IF(#REF!=16,5,0)</f>
        <v>#REF!</v>
      </c>
      <c r="FS26" s="66" t="e">
        <f>IF(#REF!=17,4,0)</f>
        <v>#REF!</v>
      </c>
      <c r="FT26" s="66" t="e">
        <f>IF(#REF!=18,3,0)</f>
        <v>#REF!</v>
      </c>
      <c r="FU26" s="66" t="e">
        <f>IF(#REF!=19,2,0)</f>
        <v>#REF!</v>
      </c>
      <c r="FV26" s="66" t="e">
        <f>IF(#REF!=20,1,0)</f>
        <v>#REF!</v>
      </c>
      <c r="FW26" s="66" t="e">
        <f>IF(#REF!&gt;20,0,0)</f>
        <v>#REF!</v>
      </c>
      <c r="FX26" s="66" t="e">
        <f>IF(#REF!="сх",0,0)</f>
        <v>#REF!</v>
      </c>
      <c r="FY26" s="66" t="e">
        <f>SUM(FC26:FX26)</f>
        <v>#REF!</v>
      </c>
      <c r="FZ26" s="66" t="e">
        <f>IF(#REF!=1,25,0)</f>
        <v>#REF!</v>
      </c>
      <c r="GA26" s="66" t="e">
        <f>IF(#REF!=2,22,0)</f>
        <v>#REF!</v>
      </c>
      <c r="GB26" s="66" t="e">
        <f>IF(#REF!=3,20,0)</f>
        <v>#REF!</v>
      </c>
      <c r="GC26" s="66" t="e">
        <f>IF(#REF!=4,18,0)</f>
        <v>#REF!</v>
      </c>
      <c r="GD26" s="66" t="e">
        <f>IF(#REF!=5,16,0)</f>
        <v>#REF!</v>
      </c>
      <c r="GE26" s="66" t="e">
        <f>IF(#REF!=6,15,0)</f>
        <v>#REF!</v>
      </c>
      <c r="GF26" s="66" t="e">
        <f>IF(#REF!=7,14,0)</f>
        <v>#REF!</v>
      </c>
      <c r="GG26" s="66" t="e">
        <f>IF(#REF!=8,13,0)</f>
        <v>#REF!</v>
      </c>
      <c r="GH26" s="66" t="e">
        <f>IF(#REF!=9,12,0)</f>
        <v>#REF!</v>
      </c>
      <c r="GI26" s="66" t="e">
        <f>IF(#REF!=10,11,0)</f>
        <v>#REF!</v>
      </c>
      <c r="GJ26" s="66" t="e">
        <f>IF(#REF!=11,10,0)</f>
        <v>#REF!</v>
      </c>
      <c r="GK26" s="66" t="e">
        <f>IF(#REF!=12,9,0)</f>
        <v>#REF!</v>
      </c>
      <c r="GL26" s="66" t="e">
        <f>IF(#REF!=13,8,0)</f>
        <v>#REF!</v>
      </c>
      <c r="GM26" s="66" t="e">
        <f>IF(#REF!=14,7,0)</f>
        <v>#REF!</v>
      </c>
      <c r="GN26" s="66" t="e">
        <f>IF(#REF!=15,6,0)</f>
        <v>#REF!</v>
      </c>
      <c r="GO26" s="66" t="e">
        <f>IF(#REF!=16,5,0)</f>
        <v>#REF!</v>
      </c>
      <c r="GP26" s="66" t="e">
        <f>IF(#REF!=17,4,0)</f>
        <v>#REF!</v>
      </c>
      <c r="GQ26" s="66" t="e">
        <f>IF(#REF!=18,3,0)</f>
        <v>#REF!</v>
      </c>
      <c r="GR26" s="66" t="e">
        <f>IF(#REF!=19,2,0)</f>
        <v>#REF!</v>
      </c>
      <c r="GS26" s="66" t="e">
        <f>IF(#REF!=20,1,0)</f>
        <v>#REF!</v>
      </c>
      <c r="GT26" s="66" t="e">
        <f>IF(#REF!&gt;20,0,0)</f>
        <v>#REF!</v>
      </c>
      <c r="GU26" s="66" t="e">
        <f>IF(#REF!="сх",0,0)</f>
        <v>#REF!</v>
      </c>
      <c r="GV26" s="66" t="e">
        <f>SUM(FZ26:GU26)</f>
        <v>#REF!</v>
      </c>
      <c r="GW26" s="66" t="e">
        <f>IF(#REF!=1,100,0)</f>
        <v>#REF!</v>
      </c>
      <c r="GX26" s="66" t="e">
        <f>IF(#REF!=2,98,0)</f>
        <v>#REF!</v>
      </c>
      <c r="GY26" s="66" t="e">
        <f>IF(#REF!=3,95,0)</f>
        <v>#REF!</v>
      </c>
      <c r="GZ26" s="66" t="e">
        <f>IF(#REF!=4,93,0)</f>
        <v>#REF!</v>
      </c>
      <c r="HA26" s="66" t="e">
        <f>IF(#REF!=5,90,0)</f>
        <v>#REF!</v>
      </c>
      <c r="HB26" s="66" t="e">
        <f>IF(#REF!=6,88,0)</f>
        <v>#REF!</v>
      </c>
      <c r="HC26" s="66" t="e">
        <f>IF(#REF!=7,85,0)</f>
        <v>#REF!</v>
      </c>
      <c r="HD26" s="66" t="e">
        <f>IF(#REF!=8,83,0)</f>
        <v>#REF!</v>
      </c>
      <c r="HE26" s="66" t="e">
        <f>IF(#REF!=9,80,0)</f>
        <v>#REF!</v>
      </c>
      <c r="HF26" s="66" t="e">
        <f>IF(#REF!=10,78,0)</f>
        <v>#REF!</v>
      </c>
      <c r="HG26" s="66" t="e">
        <f>IF(#REF!=11,75,0)</f>
        <v>#REF!</v>
      </c>
      <c r="HH26" s="66" t="e">
        <f>IF(#REF!=12,73,0)</f>
        <v>#REF!</v>
      </c>
      <c r="HI26" s="66" t="e">
        <f>IF(#REF!=13,70,0)</f>
        <v>#REF!</v>
      </c>
      <c r="HJ26" s="66" t="e">
        <f>IF(#REF!=14,68,0)</f>
        <v>#REF!</v>
      </c>
      <c r="HK26" s="66" t="e">
        <f>IF(#REF!=15,65,0)</f>
        <v>#REF!</v>
      </c>
      <c r="HL26" s="66" t="e">
        <f>IF(#REF!=16,63,0)</f>
        <v>#REF!</v>
      </c>
      <c r="HM26" s="66" t="e">
        <f>IF(#REF!=17,60,0)</f>
        <v>#REF!</v>
      </c>
      <c r="HN26" s="66" t="e">
        <f>IF(#REF!=18,58,0)</f>
        <v>#REF!</v>
      </c>
      <c r="HO26" s="66" t="e">
        <f>IF(#REF!=19,55,0)</f>
        <v>#REF!</v>
      </c>
      <c r="HP26" s="66" t="e">
        <f>IF(#REF!=20,53,0)</f>
        <v>#REF!</v>
      </c>
      <c r="HQ26" s="66" t="e">
        <f>IF(#REF!&gt;20,0,0)</f>
        <v>#REF!</v>
      </c>
      <c r="HR26" s="66" t="e">
        <f>IF(#REF!="сх",0,0)</f>
        <v>#REF!</v>
      </c>
      <c r="HS26" s="66" t="e">
        <f>SUM(GW26:HR26)</f>
        <v>#REF!</v>
      </c>
      <c r="HT26" s="66" t="e">
        <f>IF(#REF!=1,100,0)</f>
        <v>#REF!</v>
      </c>
      <c r="HU26" s="66" t="e">
        <f>IF(#REF!=2,98,0)</f>
        <v>#REF!</v>
      </c>
      <c r="HV26" s="66" t="e">
        <f>IF(#REF!=3,95,0)</f>
        <v>#REF!</v>
      </c>
      <c r="HW26" s="66" t="e">
        <f>IF(#REF!=4,93,0)</f>
        <v>#REF!</v>
      </c>
      <c r="HX26" s="66" t="e">
        <f>IF(#REF!=5,90,0)</f>
        <v>#REF!</v>
      </c>
      <c r="HY26" s="66" t="e">
        <f>IF(#REF!=6,88,0)</f>
        <v>#REF!</v>
      </c>
      <c r="HZ26" s="66" t="e">
        <f>IF(#REF!=7,85,0)</f>
        <v>#REF!</v>
      </c>
      <c r="IA26" s="66" t="e">
        <f>IF(#REF!=8,83,0)</f>
        <v>#REF!</v>
      </c>
      <c r="IB26" s="66" t="e">
        <f>IF(#REF!=9,80,0)</f>
        <v>#REF!</v>
      </c>
      <c r="IC26" s="66" t="e">
        <f>IF(#REF!=10,78,0)</f>
        <v>#REF!</v>
      </c>
      <c r="ID26" s="66" t="e">
        <f>IF(#REF!=11,75,0)</f>
        <v>#REF!</v>
      </c>
      <c r="IE26" s="66" t="e">
        <f>IF(#REF!=12,73,0)</f>
        <v>#REF!</v>
      </c>
      <c r="IF26" s="66" t="e">
        <f>IF(#REF!=13,70,0)</f>
        <v>#REF!</v>
      </c>
      <c r="IG26" s="66" t="e">
        <f>IF(#REF!=14,68,0)</f>
        <v>#REF!</v>
      </c>
      <c r="IH26" s="66" t="e">
        <f>IF(#REF!=15,65,0)</f>
        <v>#REF!</v>
      </c>
      <c r="II26" s="66" t="e">
        <f>IF(#REF!=16,63,0)</f>
        <v>#REF!</v>
      </c>
      <c r="IJ26" s="66" t="e">
        <f>IF(#REF!=17,60,0)</f>
        <v>#REF!</v>
      </c>
      <c r="IK26" s="66" t="e">
        <f>IF(#REF!=18,58,0)</f>
        <v>#REF!</v>
      </c>
      <c r="IL26" s="66" t="e">
        <f>IF(#REF!=19,55,0)</f>
        <v>#REF!</v>
      </c>
      <c r="IM26" s="66" t="e">
        <f>IF(#REF!=20,53,0)</f>
        <v>#REF!</v>
      </c>
      <c r="IN26" s="66" t="e">
        <f>IF(#REF!&gt;20,0,0)</f>
        <v>#REF!</v>
      </c>
      <c r="IO26" s="66" t="e">
        <f>IF(#REF!="сх",0,0)</f>
        <v>#REF!</v>
      </c>
      <c r="IP26" s="66" t="e">
        <f>SUM(HT26:IO26)</f>
        <v>#REF!</v>
      </c>
      <c r="IQ26" s="64"/>
      <c r="IR26" s="64"/>
      <c r="IS26" s="64"/>
      <c r="IT26" s="64"/>
    </row>
    <row r="27" spans="1:254" s="67" customFormat="1" ht="15.75">
      <c r="A27" s="261"/>
      <c r="B27" s="262">
        <v>2</v>
      </c>
      <c r="C27" s="265" t="s">
        <v>70</v>
      </c>
      <c r="D27" s="287" t="s">
        <v>69</v>
      </c>
      <c r="E27" s="130" t="s">
        <v>71</v>
      </c>
      <c r="F27" s="113">
        <v>65</v>
      </c>
      <c r="G27" s="113">
        <v>28</v>
      </c>
      <c r="H27" s="113">
        <v>12</v>
      </c>
      <c r="I27" s="113">
        <v>57</v>
      </c>
      <c r="J27" s="268">
        <f>SUM(I29+I30+I33+I34+I36+I38+I40)</f>
        <v>563</v>
      </c>
      <c r="K27" s="271">
        <v>2</v>
      </c>
      <c r="L27" s="63"/>
      <c r="M27" s="64"/>
      <c r="N27" s="65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4"/>
      <c r="IR27" s="64"/>
      <c r="IS27" s="64"/>
      <c r="IT27" s="64"/>
    </row>
    <row r="28" spans="1:254" s="67" customFormat="1" ht="15.75">
      <c r="A28" s="261"/>
      <c r="B28" s="263"/>
      <c r="C28" s="266"/>
      <c r="D28" s="288"/>
      <c r="E28" s="131" t="s">
        <v>12</v>
      </c>
      <c r="F28" s="114">
        <v>65</v>
      </c>
      <c r="G28" s="114">
        <v>29</v>
      </c>
      <c r="H28" s="114">
        <v>9</v>
      </c>
      <c r="I28" s="114">
        <v>63</v>
      </c>
      <c r="J28" s="269"/>
      <c r="K28" s="272"/>
      <c r="L28" s="63"/>
      <c r="M28" s="64"/>
      <c r="N28" s="65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4"/>
      <c r="IR28" s="64"/>
      <c r="IS28" s="64"/>
      <c r="IT28" s="64"/>
    </row>
    <row r="29" spans="1:254" s="67" customFormat="1" ht="15.75">
      <c r="A29" s="261"/>
      <c r="B29" s="263"/>
      <c r="C29" s="266"/>
      <c r="D29" s="288"/>
      <c r="E29" s="131" t="s">
        <v>41</v>
      </c>
      <c r="F29" s="114">
        <v>65</v>
      </c>
      <c r="G29" s="114">
        <v>96</v>
      </c>
      <c r="H29" s="114">
        <v>4</v>
      </c>
      <c r="I29" s="179">
        <v>76</v>
      </c>
      <c r="J29" s="269"/>
      <c r="K29" s="272"/>
      <c r="L29" s="63"/>
      <c r="M29" s="64"/>
      <c r="N29" s="65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4"/>
      <c r="IR29" s="64"/>
      <c r="IS29" s="64"/>
      <c r="IT29" s="64"/>
    </row>
    <row r="30" spans="1:254" s="67" customFormat="1" ht="15.75">
      <c r="A30" s="261"/>
      <c r="B30" s="263"/>
      <c r="C30" s="266"/>
      <c r="D30" s="288"/>
      <c r="E30" s="131" t="s">
        <v>76</v>
      </c>
      <c r="F30" s="114">
        <v>85</v>
      </c>
      <c r="G30" s="114">
        <v>1</v>
      </c>
      <c r="H30" s="114">
        <v>3</v>
      </c>
      <c r="I30" s="179">
        <v>80</v>
      </c>
      <c r="J30" s="269"/>
      <c r="K30" s="272"/>
      <c r="L30" s="63"/>
      <c r="M30" s="64"/>
      <c r="N30" s="65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4"/>
      <c r="IR30" s="64"/>
      <c r="IS30" s="64"/>
      <c r="IT30" s="64"/>
    </row>
    <row r="31" spans="1:254" s="67" customFormat="1" ht="15.75">
      <c r="A31" s="261"/>
      <c r="B31" s="263"/>
      <c r="C31" s="266"/>
      <c r="D31" s="288"/>
      <c r="E31" s="131" t="s">
        <v>10</v>
      </c>
      <c r="F31" s="114">
        <v>85</v>
      </c>
      <c r="G31" s="114">
        <v>57</v>
      </c>
      <c r="H31" s="114">
        <v>5</v>
      </c>
      <c r="I31" s="114">
        <v>72</v>
      </c>
      <c r="J31" s="269"/>
      <c r="K31" s="272"/>
      <c r="L31" s="63"/>
      <c r="M31" s="64"/>
      <c r="N31" s="65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4"/>
      <c r="IR31" s="64"/>
      <c r="IS31" s="64"/>
      <c r="IT31" s="64"/>
    </row>
    <row r="32" spans="1:254" s="67" customFormat="1" ht="15.75">
      <c r="A32" s="261"/>
      <c r="B32" s="263"/>
      <c r="C32" s="266"/>
      <c r="D32" s="288"/>
      <c r="E32" s="131" t="s">
        <v>15</v>
      </c>
      <c r="F32" s="114">
        <v>125</v>
      </c>
      <c r="G32" s="114">
        <v>56</v>
      </c>
      <c r="H32" s="114">
        <v>4</v>
      </c>
      <c r="I32" s="114">
        <v>76</v>
      </c>
      <c r="J32" s="269"/>
      <c r="K32" s="272"/>
      <c r="L32" s="63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4"/>
      <c r="IR32" s="64"/>
      <c r="IS32" s="64"/>
      <c r="IT32" s="64"/>
    </row>
    <row r="33" spans="1:254" s="67" customFormat="1" ht="15.75">
      <c r="A33" s="261"/>
      <c r="B33" s="263"/>
      <c r="C33" s="266"/>
      <c r="D33" s="288"/>
      <c r="E33" s="131" t="s">
        <v>13</v>
      </c>
      <c r="F33" s="114">
        <v>125</v>
      </c>
      <c r="G33" s="114">
        <v>707</v>
      </c>
      <c r="H33" s="114">
        <v>1</v>
      </c>
      <c r="I33" s="179">
        <v>87</v>
      </c>
      <c r="J33" s="269"/>
      <c r="K33" s="272"/>
      <c r="L33" s="63"/>
      <c r="M33" s="64"/>
      <c r="N33" s="65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4"/>
      <c r="IR33" s="64"/>
      <c r="IS33" s="64"/>
      <c r="IT33" s="64"/>
    </row>
    <row r="34" spans="1:254" s="67" customFormat="1" ht="15.75">
      <c r="A34" s="261"/>
      <c r="B34" s="263"/>
      <c r="C34" s="266"/>
      <c r="D34" s="288"/>
      <c r="E34" s="131" t="s">
        <v>30</v>
      </c>
      <c r="F34" s="114">
        <v>250</v>
      </c>
      <c r="G34" s="114">
        <v>221</v>
      </c>
      <c r="H34" s="114">
        <v>2</v>
      </c>
      <c r="I34" s="179">
        <v>84</v>
      </c>
      <c r="J34" s="269"/>
      <c r="K34" s="272"/>
      <c r="L34" s="63"/>
      <c r="M34" s="64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4"/>
      <c r="IR34" s="64"/>
      <c r="IS34" s="64"/>
      <c r="IT34" s="64"/>
    </row>
    <row r="35" spans="1:254" s="67" customFormat="1" ht="15.75">
      <c r="A35" s="261"/>
      <c r="B35" s="263"/>
      <c r="C35" s="266"/>
      <c r="D35" s="288"/>
      <c r="E35" s="131" t="s">
        <v>75</v>
      </c>
      <c r="F35" s="135">
        <v>500</v>
      </c>
      <c r="G35" s="114">
        <v>5</v>
      </c>
      <c r="H35" s="114">
        <v>7</v>
      </c>
      <c r="I35" s="114">
        <v>68</v>
      </c>
      <c r="J35" s="269"/>
      <c r="K35" s="272"/>
      <c r="L35" s="63" t="e">
        <f>#REF!+#REF!</f>
        <v>#REF!</v>
      </c>
      <c r="M35" s="64"/>
      <c r="N35" s="65"/>
      <c r="O35" s="64" t="e">
        <f>IF(#REF!=1,25,0)</f>
        <v>#REF!</v>
      </c>
      <c r="P35" s="64" t="e">
        <f>IF(#REF!=2,22,0)</f>
        <v>#REF!</v>
      </c>
      <c r="Q35" s="64" t="e">
        <f>IF(#REF!=3,20,0)</f>
        <v>#REF!</v>
      </c>
      <c r="R35" s="64" t="e">
        <f>IF(#REF!=4,18,0)</f>
        <v>#REF!</v>
      </c>
      <c r="S35" s="64" t="e">
        <f>IF(#REF!=5,16,0)</f>
        <v>#REF!</v>
      </c>
      <c r="T35" s="64" t="e">
        <f>IF(#REF!=6,15,0)</f>
        <v>#REF!</v>
      </c>
      <c r="U35" s="64" t="e">
        <f>IF(#REF!=7,14,0)</f>
        <v>#REF!</v>
      </c>
      <c r="V35" s="64" t="e">
        <f>IF(#REF!=8,13,0)</f>
        <v>#REF!</v>
      </c>
      <c r="W35" s="64" t="e">
        <f>IF(#REF!=9,12,0)</f>
        <v>#REF!</v>
      </c>
      <c r="X35" s="64" t="e">
        <f>IF(#REF!=10,11,0)</f>
        <v>#REF!</v>
      </c>
      <c r="Y35" s="64" t="e">
        <f>IF(#REF!=11,10,0)</f>
        <v>#REF!</v>
      </c>
      <c r="Z35" s="64" t="e">
        <f>IF(#REF!=12,9,0)</f>
        <v>#REF!</v>
      </c>
      <c r="AA35" s="64" t="e">
        <f>IF(#REF!=13,8,0)</f>
        <v>#REF!</v>
      </c>
      <c r="AB35" s="64" t="e">
        <f>IF(#REF!=14,7,0)</f>
        <v>#REF!</v>
      </c>
      <c r="AC35" s="64" t="e">
        <f>IF(#REF!=15,6,0)</f>
        <v>#REF!</v>
      </c>
      <c r="AD35" s="64" t="e">
        <f>IF(#REF!=16,5,0)</f>
        <v>#REF!</v>
      </c>
      <c r="AE35" s="64" t="e">
        <f>IF(#REF!=17,4,0)</f>
        <v>#REF!</v>
      </c>
      <c r="AF35" s="64" t="e">
        <f>IF(#REF!=18,3,0)</f>
        <v>#REF!</v>
      </c>
      <c r="AG35" s="64" t="e">
        <f>IF(#REF!=19,2,0)</f>
        <v>#REF!</v>
      </c>
      <c r="AH35" s="64" t="e">
        <f>IF(#REF!=20,1,0)</f>
        <v>#REF!</v>
      </c>
      <c r="AI35" s="64" t="e">
        <f>IF(#REF!&gt;20,0,0)</f>
        <v>#REF!</v>
      </c>
      <c r="AJ35" s="64" t="e">
        <f>IF(#REF!="сх",0,0)</f>
        <v>#REF!</v>
      </c>
      <c r="AK35" s="64" t="e">
        <f aca="true" t="shared" si="0" ref="AK35:AK49">SUM(O35:AI35)</f>
        <v>#REF!</v>
      </c>
      <c r="AL35" s="64" t="e">
        <f>IF(#REF!=1,25,0)</f>
        <v>#REF!</v>
      </c>
      <c r="AM35" s="64" t="e">
        <f>IF(#REF!=2,22,0)</f>
        <v>#REF!</v>
      </c>
      <c r="AN35" s="64" t="e">
        <f>IF(#REF!=3,20,0)</f>
        <v>#REF!</v>
      </c>
      <c r="AO35" s="64" t="e">
        <f>IF(#REF!=4,18,0)</f>
        <v>#REF!</v>
      </c>
      <c r="AP35" s="64" t="e">
        <f>IF(#REF!=5,16,0)</f>
        <v>#REF!</v>
      </c>
      <c r="AQ35" s="64" t="e">
        <f>IF(#REF!=6,15,0)</f>
        <v>#REF!</v>
      </c>
      <c r="AR35" s="64" t="e">
        <f>IF(#REF!=7,14,0)</f>
        <v>#REF!</v>
      </c>
      <c r="AS35" s="64" t="e">
        <f>IF(#REF!=8,13,0)</f>
        <v>#REF!</v>
      </c>
      <c r="AT35" s="64" t="e">
        <f>IF(#REF!=9,12,0)</f>
        <v>#REF!</v>
      </c>
      <c r="AU35" s="64" t="e">
        <f>IF(#REF!=10,11,0)</f>
        <v>#REF!</v>
      </c>
      <c r="AV35" s="64" t="e">
        <f>IF(#REF!=11,10,0)</f>
        <v>#REF!</v>
      </c>
      <c r="AW35" s="64" t="e">
        <f>IF(#REF!=12,9,0)</f>
        <v>#REF!</v>
      </c>
      <c r="AX35" s="64" t="e">
        <f>IF(#REF!=13,8,0)</f>
        <v>#REF!</v>
      </c>
      <c r="AY35" s="64" t="e">
        <f>IF(#REF!=14,7,0)</f>
        <v>#REF!</v>
      </c>
      <c r="AZ35" s="64" t="e">
        <f>IF(#REF!=15,6,0)</f>
        <v>#REF!</v>
      </c>
      <c r="BA35" s="64" t="e">
        <f>IF(#REF!=16,5,0)</f>
        <v>#REF!</v>
      </c>
      <c r="BB35" s="64" t="e">
        <f>IF(#REF!=17,4,0)</f>
        <v>#REF!</v>
      </c>
      <c r="BC35" s="64" t="e">
        <f>IF(#REF!=18,3,0)</f>
        <v>#REF!</v>
      </c>
      <c r="BD35" s="64" t="e">
        <f>IF(#REF!=19,2,0)</f>
        <v>#REF!</v>
      </c>
      <c r="BE35" s="64" t="e">
        <f>IF(#REF!=20,1,0)</f>
        <v>#REF!</v>
      </c>
      <c r="BF35" s="64" t="e">
        <f>IF(#REF!&gt;20,0,0)</f>
        <v>#REF!</v>
      </c>
      <c r="BG35" s="64" t="e">
        <f>IF(#REF!="сх",0,0)</f>
        <v>#REF!</v>
      </c>
      <c r="BH35" s="64" t="e">
        <f aca="true" t="shared" si="1" ref="BH35:BH49">SUM(AL35:BF35)</f>
        <v>#REF!</v>
      </c>
      <c r="BI35" s="64" t="e">
        <f>IF(#REF!=1,45,0)</f>
        <v>#REF!</v>
      </c>
      <c r="BJ35" s="64" t="e">
        <f>IF(#REF!=2,42,0)</f>
        <v>#REF!</v>
      </c>
      <c r="BK35" s="64" t="e">
        <f>IF(#REF!=3,40,0)</f>
        <v>#REF!</v>
      </c>
      <c r="BL35" s="64" t="e">
        <f>IF(#REF!=4,38,0)</f>
        <v>#REF!</v>
      </c>
      <c r="BM35" s="64" t="e">
        <f>IF(#REF!=5,36,0)</f>
        <v>#REF!</v>
      </c>
      <c r="BN35" s="64" t="e">
        <f>IF(#REF!=6,35,0)</f>
        <v>#REF!</v>
      </c>
      <c r="BO35" s="64" t="e">
        <f>IF(#REF!=7,34,0)</f>
        <v>#REF!</v>
      </c>
      <c r="BP35" s="64" t="e">
        <f>IF(#REF!=8,33,0)</f>
        <v>#REF!</v>
      </c>
      <c r="BQ35" s="64" t="e">
        <f>IF(#REF!=9,32,0)</f>
        <v>#REF!</v>
      </c>
      <c r="BR35" s="64" t="e">
        <f>IF(#REF!=10,31,0)</f>
        <v>#REF!</v>
      </c>
      <c r="BS35" s="64" t="e">
        <f>IF(#REF!=11,30,0)</f>
        <v>#REF!</v>
      </c>
      <c r="BT35" s="64" t="e">
        <f>IF(#REF!=12,29,0)</f>
        <v>#REF!</v>
      </c>
      <c r="BU35" s="64" t="e">
        <f>IF(#REF!=13,28,0)</f>
        <v>#REF!</v>
      </c>
      <c r="BV35" s="64" t="e">
        <f>IF(#REF!=14,27,0)</f>
        <v>#REF!</v>
      </c>
      <c r="BW35" s="64" t="e">
        <f>IF(#REF!=15,26,0)</f>
        <v>#REF!</v>
      </c>
      <c r="BX35" s="64" t="e">
        <f>IF(#REF!=16,25,0)</f>
        <v>#REF!</v>
      </c>
      <c r="BY35" s="64" t="e">
        <f>IF(#REF!=17,24,0)</f>
        <v>#REF!</v>
      </c>
      <c r="BZ35" s="64" t="e">
        <f>IF(#REF!=18,23,0)</f>
        <v>#REF!</v>
      </c>
      <c r="CA35" s="64" t="e">
        <f>IF(#REF!=19,22,0)</f>
        <v>#REF!</v>
      </c>
      <c r="CB35" s="64" t="e">
        <f>IF(#REF!=20,21,0)</f>
        <v>#REF!</v>
      </c>
      <c r="CC35" s="64" t="e">
        <f>IF(#REF!=21,20,0)</f>
        <v>#REF!</v>
      </c>
      <c r="CD35" s="64" t="e">
        <f>IF(#REF!=22,19,0)</f>
        <v>#REF!</v>
      </c>
      <c r="CE35" s="64" t="e">
        <f>IF(#REF!=23,18,0)</f>
        <v>#REF!</v>
      </c>
      <c r="CF35" s="64" t="e">
        <f>IF(#REF!=24,17,0)</f>
        <v>#REF!</v>
      </c>
      <c r="CG35" s="64" t="e">
        <f>IF(#REF!=25,16,0)</f>
        <v>#REF!</v>
      </c>
      <c r="CH35" s="64" t="e">
        <f>IF(#REF!=26,15,0)</f>
        <v>#REF!</v>
      </c>
      <c r="CI35" s="64" t="e">
        <f>IF(#REF!=27,14,0)</f>
        <v>#REF!</v>
      </c>
      <c r="CJ35" s="64" t="e">
        <f>IF(#REF!=28,13,0)</f>
        <v>#REF!</v>
      </c>
      <c r="CK35" s="64" t="e">
        <f>IF(#REF!=29,12,0)</f>
        <v>#REF!</v>
      </c>
      <c r="CL35" s="64" t="e">
        <f>IF(#REF!=30,11,0)</f>
        <v>#REF!</v>
      </c>
      <c r="CM35" s="64" t="e">
        <f>IF(#REF!=31,10,0)</f>
        <v>#REF!</v>
      </c>
      <c r="CN35" s="64" t="e">
        <f>IF(#REF!=32,9,0)</f>
        <v>#REF!</v>
      </c>
      <c r="CO35" s="64" t="e">
        <f>IF(#REF!=33,8,0)</f>
        <v>#REF!</v>
      </c>
      <c r="CP35" s="64" t="e">
        <f>IF(#REF!=34,7,0)</f>
        <v>#REF!</v>
      </c>
      <c r="CQ35" s="64" t="e">
        <f>IF(#REF!=35,6,0)</f>
        <v>#REF!</v>
      </c>
      <c r="CR35" s="64" t="e">
        <f>IF(#REF!=36,5,0)</f>
        <v>#REF!</v>
      </c>
      <c r="CS35" s="64" t="e">
        <f>IF(#REF!=37,4,0)</f>
        <v>#REF!</v>
      </c>
      <c r="CT35" s="64" t="e">
        <f>IF(#REF!=38,3,0)</f>
        <v>#REF!</v>
      </c>
      <c r="CU35" s="64" t="e">
        <f>IF(#REF!=39,2,0)</f>
        <v>#REF!</v>
      </c>
      <c r="CV35" s="64" t="e">
        <f>IF(#REF!=40,1,0)</f>
        <v>#REF!</v>
      </c>
      <c r="CW35" s="64" t="e">
        <f>IF(#REF!&gt;20,0,0)</f>
        <v>#REF!</v>
      </c>
      <c r="CX35" s="64" t="e">
        <f>IF(#REF!="сх",0,0)</f>
        <v>#REF!</v>
      </c>
      <c r="CY35" s="64" t="e">
        <f aca="true" t="shared" si="2" ref="CY35:CY49">SUM(BI35:CX35)</f>
        <v>#REF!</v>
      </c>
      <c r="CZ35" s="64" t="e">
        <f>IF(#REF!=1,45,0)</f>
        <v>#REF!</v>
      </c>
      <c r="DA35" s="64" t="e">
        <f>IF(#REF!=2,42,0)</f>
        <v>#REF!</v>
      </c>
      <c r="DB35" s="64" t="e">
        <f>IF(#REF!=3,40,0)</f>
        <v>#REF!</v>
      </c>
      <c r="DC35" s="64" t="e">
        <f>IF(#REF!=4,38,0)</f>
        <v>#REF!</v>
      </c>
      <c r="DD35" s="64" t="e">
        <f>IF(#REF!=5,36,0)</f>
        <v>#REF!</v>
      </c>
      <c r="DE35" s="64" t="e">
        <f>IF(#REF!=6,35,0)</f>
        <v>#REF!</v>
      </c>
      <c r="DF35" s="64" t="e">
        <f>IF(#REF!=7,34,0)</f>
        <v>#REF!</v>
      </c>
      <c r="DG35" s="64" t="e">
        <f>IF(#REF!=8,33,0)</f>
        <v>#REF!</v>
      </c>
      <c r="DH35" s="64" t="e">
        <f>IF(#REF!=9,32,0)</f>
        <v>#REF!</v>
      </c>
      <c r="DI35" s="64" t="e">
        <f>IF(#REF!=10,31,0)</f>
        <v>#REF!</v>
      </c>
      <c r="DJ35" s="64" t="e">
        <f>IF(#REF!=11,30,0)</f>
        <v>#REF!</v>
      </c>
      <c r="DK35" s="64" t="e">
        <f>IF(#REF!=12,29,0)</f>
        <v>#REF!</v>
      </c>
      <c r="DL35" s="64" t="e">
        <f>IF(#REF!=13,28,0)</f>
        <v>#REF!</v>
      </c>
      <c r="DM35" s="64" t="e">
        <f>IF(#REF!=14,27,0)</f>
        <v>#REF!</v>
      </c>
      <c r="DN35" s="64" t="e">
        <f>IF(#REF!=15,26,0)</f>
        <v>#REF!</v>
      </c>
      <c r="DO35" s="64" t="e">
        <f>IF(#REF!=16,25,0)</f>
        <v>#REF!</v>
      </c>
      <c r="DP35" s="64" t="e">
        <f>IF(#REF!=17,24,0)</f>
        <v>#REF!</v>
      </c>
      <c r="DQ35" s="64" t="e">
        <f>IF(#REF!=18,23,0)</f>
        <v>#REF!</v>
      </c>
      <c r="DR35" s="64" t="e">
        <f>IF(#REF!=19,22,0)</f>
        <v>#REF!</v>
      </c>
      <c r="DS35" s="64" t="e">
        <f>IF(#REF!=20,21,0)</f>
        <v>#REF!</v>
      </c>
      <c r="DT35" s="64" t="e">
        <f>IF(#REF!=21,20,0)</f>
        <v>#REF!</v>
      </c>
      <c r="DU35" s="64" t="e">
        <f>IF(#REF!=22,19,0)</f>
        <v>#REF!</v>
      </c>
      <c r="DV35" s="64" t="e">
        <f>IF(#REF!=23,18,0)</f>
        <v>#REF!</v>
      </c>
      <c r="DW35" s="64" t="e">
        <f>IF(#REF!=24,17,0)</f>
        <v>#REF!</v>
      </c>
      <c r="DX35" s="64" t="e">
        <f>IF(#REF!=25,16,0)</f>
        <v>#REF!</v>
      </c>
      <c r="DY35" s="64" t="e">
        <f>IF(#REF!=26,15,0)</f>
        <v>#REF!</v>
      </c>
      <c r="DZ35" s="64" t="e">
        <f>IF(#REF!=27,14,0)</f>
        <v>#REF!</v>
      </c>
      <c r="EA35" s="64" t="e">
        <f>IF(#REF!=28,13,0)</f>
        <v>#REF!</v>
      </c>
      <c r="EB35" s="64" t="e">
        <f>IF(#REF!=29,12,0)</f>
        <v>#REF!</v>
      </c>
      <c r="EC35" s="64" t="e">
        <f>IF(#REF!=30,11,0)</f>
        <v>#REF!</v>
      </c>
      <c r="ED35" s="64" t="e">
        <f>IF(#REF!=31,10,0)</f>
        <v>#REF!</v>
      </c>
      <c r="EE35" s="64" t="e">
        <f>IF(#REF!=32,9,0)</f>
        <v>#REF!</v>
      </c>
      <c r="EF35" s="64" t="e">
        <f>IF(#REF!=33,8,0)</f>
        <v>#REF!</v>
      </c>
      <c r="EG35" s="64" t="e">
        <f>IF(#REF!=34,7,0)</f>
        <v>#REF!</v>
      </c>
      <c r="EH35" s="64" t="e">
        <f>IF(#REF!=35,6,0)</f>
        <v>#REF!</v>
      </c>
      <c r="EI35" s="64" t="e">
        <f>IF(#REF!=36,5,0)</f>
        <v>#REF!</v>
      </c>
      <c r="EJ35" s="64" t="e">
        <f>IF(#REF!=37,4,0)</f>
        <v>#REF!</v>
      </c>
      <c r="EK35" s="64" t="e">
        <f>IF(#REF!=38,3,0)</f>
        <v>#REF!</v>
      </c>
      <c r="EL35" s="64" t="e">
        <f>IF(#REF!=39,2,0)</f>
        <v>#REF!</v>
      </c>
      <c r="EM35" s="64" t="e">
        <f>IF(#REF!=40,1,0)</f>
        <v>#REF!</v>
      </c>
      <c r="EN35" s="64" t="e">
        <f>IF(#REF!&gt;20,0,0)</f>
        <v>#REF!</v>
      </c>
      <c r="EO35" s="64" t="e">
        <f>IF(#REF!="сх",0,0)</f>
        <v>#REF!</v>
      </c>
      <c r="EP35" s="64" t="e">
        <f aca="true" t="shared" si="3" ref="EP35:EP49">SUM(CZ35:EO35)</f>
        <v>#REF!</v>
      </c>
      <c r="EQ35" s="64"/>
      <c r="ER35" s="64" t="e">
        <f>IF(#REF!="сх","ноль",IF(#REF!&gt;0,#REF!,"Ноль"))</f>
        <v>#REF!</v>
      </c>
      <c r="ES35" s="64" t="e">
        <f>IF(#REF!="сх","ноль",IF(#REF!&gt;0,#REF!,"Ноль"))</f>
        <v>#REF!</v>
      </c>
      <c r="ET35" s="64"/>
      <c r="EU35" s="64" t="e">
        <f aca="true" t="shared" si="4" ref="EU35:EU49">MIN(ER35,ES35)</f>
        <v>#REF!</v>
      </c>
      <c r="EV35" s="64" t="e">
        <f>IF(K35=#REF!,IF(#REF!&lt;#REF!,#REF!,EZ35),#REF!)</f>
        <v>#REF!</v>
      </c>
      <c r="EW35" s="64" t="e">
        <f>IF(K35=#REF!,IF(#REF!&lt;#REF!,0,1))</f>
        <v>#REF!</v>
      </c>
      <c r="EX35" s="64" t="e">
        <f>IF(AND(EU35&gt;=21,EU35&lt;&gt;0),EU35,IF(K35&lt;#REF!,"СТОП",EV35+EW35))</f>
        <v>#REF!</v>
      </c>
      <c r="EY35" s="64"/>
      <c r="EZ35" s="64">
        <v>15</v>
      </c>
      <c r="FA35" s="64">
        <v>16</v>
      </c>
      <c r="FB35" s="64"/>
      <c r="FC35" s="66" t="e">
        <f>IF(#REF!=1,25,0)</f>
        <v>#REF!</v>
      </c>
      <c r="FD35" s="66" t="e">
        <f>IF(#REF!=2,22,0)</f>
        <v>#REF!</v>
      </c>
      <c r="FE35" s="66" t="e">
        <f>IF(#REF!=3,20,0)</f>
        <v>#REF!</v>
      </c>
      <c r="FF35" s="66" t="e">
        <f>IF(#REF!=4,18,0)</f>
        <v>#REF!</v>
      </c>
      <c r="FG35" s="66" t="e">
        <f>IF(#REF!=5,16,0)</f>
        <v>#REF!</v>
      </c>
      <c r="FH35" s="66" t="e">
        <f>IF(#REF!=6,15,0)</f>
        <v>#REF!</v>
      </c>
      <c r="FI35" s="66" t="e">
        <f>IF(#REF!=7,14,0)</f>
        <v>#REF!</v>
      </c>
      <c r="FJ35" s="66" t="e">
        <f>IF(#REF!=8,13,0)</f>
        <v>#REF!</v>
      </c>
      <c r="FK35" s="66" t="e">
        <f>IF(#REF!=9,12,0)</f>
        <v>#REF!</v>
      </c>
      <c r="FL35" s="66" t="e">
        <f>IF(#REF!=10,11,0)</f>
        <v>#REF!</v>
      </c>
      <c r="FM35" s="66" t="e">
        <f>IF(#REF!=11,10,0)</f>
        <v>#REF!</v>
      </c>
      <c r="FN35" s="66" t="e">
        <f>IF(#REF!=12,9,0)</f>
        <v>#REF!</v>
      </c>
      <c r="FO35" s="66" t="e">
        <f>IF(#REF!=13,8,0)</f>
        <v>#REF!</v>
      </c>
      <c r="FP35" s="66" t="e">
        <f>IF(#REF!=14,7,0)</f>
        <v>#REF!</v>
      </c>
      <c r="FQ35" s="66" t="e">
        <f>IF(#REF!=15,6,0)</f>
        <v>#REF!</v>
      </c>
      <c r="FR35" s="66" t="e">
        <f>IF(#REF!=16,5,0)</f>
        <v>#REF!</v>
      </c>
      <c r="FS35" s="66" t="e">
        <f>IF(#REF!=17,4,0)</f>
        <v>#REF!</v>
      </c>
      <c r="FT35" s="66" t="e">
        <f>IF(#REF!=18,3,0)</f>
        <v>#REF!</v>
      </c>
      <c r="FU35" s="66" t="e">
        <f>IF(#REF!=19,2,0)</f>
        <v>#REF!</v>
      </c>
      <c r="FV35" s="66" t="e">
        <f>IF(#REF!=20,1,0)</f>
        <v>#REF!</v>
      </c>
      <c r="FW35" s="66" t="e">
        <f>IF(#REF!&gt;20,0,0)</f>
        <v>#REF!</v>
      </c>
      <c r="FX35" s="66" t="e">
        <f>IF(#REF!="сх",0,0)</f>
        <v>#REF!</v>
      </c>
      <c r="FY35" s="66" t="e">
        <f aca="true" t="shared" si="5" ref="FY35:FY49">SUM(FC35:FX35)</f>
        <v>#REF!</v>
      </c>
      <c r="FZ35" s="66" t="e">
        <f>IF(#REF!=1,25,0)</f>
        <v>#REF!</v>
      </c>
      <c r="GA35" s="66" t="e">
        <f>IF(#REF!=2,22,0)</f>
        <v>#REF!</v>
      </c>
      <c r="GB35" s="66" t="e">
        <f>IF(#REF!=3,20,0)</f>
        <v>#REF!</v>
      </c>
      <c r="GC35" s="66" t="e">
        <f>IF(#REF!=4,18,0)</f>
        <v>#REF!</v>
      </c>
      <c r="GD35" s="66" t="e">
        <f>IF(#REF!=5,16,0)</f>
        <v>#REF!</v>
      </c>
      <c r="GE35" s="66" t="e">
        <f>IF(#REF!=6,15,0)</f>
        <v>#REF!</v>
      </c>
      <c r="GF35" s="66" t="e">
        <f>IF(#REF!=7,14,0)</f>
        <v>#REF!</v>
      </c>
      <c r="GG35" s="66" t="e">
        <f>IF(#REF!=8,13,0)</f>
        <v>#REF!</v>
      </c>
      <c r="GH35" s="66" t="e">
        <f>IF(#REF!=9,12,0)</f>
        <v>#REF!</v>
      </c>
      <c r="GI35" s="66" t="e">
        <f>IF(#REF!=10,11,0)</f>
        <v>#REF!</v>
      </c>
      <c r="GJ35" s="66" t="e">
        <f>IF(#REF!=11,10,0)</f>
        <v>#REF!</v>
      </c>
      <c r="GK35" s="66" t="e">
        <f>IF(#REF!=12,9,0)</f>
        <v>#REF!</v>
      </c>
      <c r="GL35" s="66" t="e">
        <f>IF(#REF!=13,8,0)</f>
        <v>#REF!</v>
      </c>
      <c r="GM35" s="66" t="e">
        <f>IF(#REF!=14,7,0)</f>
        <v>#REF!</v>
      </c>
      <c r="GN35" s="66" t="e">
        <f>IF(#REF!=15,6,0)</f>
        <v>#REF!</v>
      </c>
      <c r="GO35" s="66" t="e">
        <f>IF(#REF!=16,5,0)</f>
        <v>#REF!</v>
      </c>
      <c r="GP35" s="66" t="e">
        <f>IF(#REF!=17,4,0)</f>
        <v>#REF!</v>
      </c>
      <c r="GQ35" s="66" t="e">
        <f>IF(#REF!=18,3,0)</f>
        <v>#REF!</v>
      </c>
      <c r="GR35" s="66" t="e">
        <f>IF(#REF!=19,2,0)</f>
        <v>#REF!</v>
      </c>
      <c r="GS35" s="66" t="e">
        <f>IF(#REF!=20,1,0)</f>
        <v>#REF!</v>
      </c>
      <c r="GT35" s="66" t="e">
        <f>IF(#REF!&gt;20,0,0)</f>
        <v>#REF!</v>
      </c>
      <c r="GU35" s="66" t="e">
        <f>IF(#REF!="сх",0,0)</f>
        <v>#REF!</v>
      </c>
      <c r="GV35" s="66" t="e">
        <f aca="true" t="shared" si="6" ref="GV35:GV49">SUM(FZ35:GU35)</f>
        <v>#REF!</v>
      </c>
      <c r="GW35" s="66" t="e">
        <f>IF(#REF!=1,100,0)</f>
        <v>#REF!</v>
      </c>
      <c r="GX35" s="66" t="e">
        <f>IF(#REF!=2,98,0)</f>
        <v>#REF!</v>
      </c>
      <c r="GY35" s="66" t="e">
        <f>IF(#REF!=3,95,0)</f>
        <v>#REF!</v>
      </c>
      <c r="GZ35" s="66" t="e">
        <f>IF(#REF!=4,93,0)</f>
        <v>#REF!</v>
      </c>
      <c r="HA35" s="66" t="e">
        <f>IF(#REF!=5,90,0)</f>
        <v>#REF!</v>
      </c>
      <c r="HB35" s="66" t="e">
        <f>IF(#REF!=6,88,0)</f>
        <v>#REF!</v>
      </c>
      <c r="HC35" s="66" t="e">
        <f>IF(#REF!=7,85,0)</f>
        <v>#REF!</v>
      </c>
      <c r="HD35" s="66" t="e">
        <f>IF(#REF!=8,83,0)</f>
        <v>#REF!</v>
      </c>
      <c r="HE35" s="66" t="e">
        <f>IF(#REF!=9,80,0)</f>
        <v>#REF!</v>
      </c>
      <c r="HF35" s="66" t="e">
        <f>IF(#REF!=10,78,0)</f>
        <v>#REF!</v>
      </c>
      <c r="HG35" s="66" t="e">
        <f>IF(#REF!=11,75,0)</f>
        <v>#REF!</v>
      </c>
      <c r="HH35" s="66" t="e">
        <f>IF(#REF!=12,73,0)</f>
        <v>#REF!</v>
      </c>
      <c r="HI35" s="66" t="e">
        <f>IF(#REF!=13,70,0)</f>
        <v>#REF!</v>
      </c>
      <c r="HJ35" s="66" t="e">
        <f>IF(#REF!=14,68,0)</f>
        <v>#REF!</v>
      </c>
      <c r="HK35" s="66" t="e">
        <f>IF(#REF!=15,65,0)</f>
        <v>#REF!</v>
      </c>
      <c r="HL35" s="66" t="e">
        <f>IF(#REF!=16,63,0)</f>
        <v>#REF!</v>
      </c>
      <c r="HM35" s="66" t="e">
        <f>IF(#REF!=17,60,0)</f>
        <v>#REF!</v>
      </c>
      <c r="HN35" s="66" t="e">
        <f>IF(#REF!=18,58,0)</f>
        <v>#REF!</v>
      </c>
      <c r="HO35" s="66" t="e">
        <f>IF(#REF!=19,55,0)</f>
        <v>#REF!</v>
      </c>
      <c r="HP35" s="66" t="e">
        <f>IF(#REF!=20,53,0)</f>
        <v>#REF!</v>
      </c>
      <c r="HQ35" s="66" t="e">
        <f>IF(#REF!&gt;20,0,0)</f>
        <v>#REF!</v>
      </c>
      <c r="HR35" s="66" t="e">
        <f>IF(#REF!="сх",0,0)</f>
        <v>#REF!</v>
      </c>
      <c r="HS35" s="66" t="e">
        <f aca="true" t="shared" si="7" ref="HS35:HS49">SUM(GW35:HR35)</f>
        <v>#REF!</v>
      </c>
      <c r="HT35" s="66" t="e">
        <f>IF(#REF!=1,100,0)</f>
        <v>#REF!</v>
      </c>
      <c r="HU35" s="66" t="e">
        <f>IF(#REF!=2,98,0)</f>
        <v>#REF!</v>
      </c>
      <c r="HV35" s="66" t="e">
        <f>IF(#REF!=3,95,0)</f>
        <v>#REF!</v>
      </c>
      <c r="HW35" s="66" t="e">
        <f>IF(#REF!=4,93,0)</f>
        <v>#REF!</v>
      </c>
      <c r="HX35" s="66" t="e">
        <f>IF(#REF!=5,90,0)</f>
        <v>#REF!</v>
      </c>
      <c r="HY35" s="66" t="e">
        <f>IF(#REF!=6,88,0)</f>
        <v>#REF!</v>
      </c>
      <c r="HZ35" s="66" t="e">
        <f>IF(#REF!=7,85,0)</f>
        <v>#REF!</v>
      </c>
      <c r="IA35" s="66" t="e">
        <f>IF(#REF!=8,83,0)</f>
        <v>#REF!</v>
      </c>
      <c r="IB35" s="66" t="e">
        <f>IF(#REF!=9,80,0)</f>
        <v>#REF!</v>
      </c>
      <c r="IC35" s="66" t="e">
        <f>IF(#REF!=10,78,0)</f>
        <v>#REF!</v>
      </c>
      <c r="ID35" s="66" t="e">
        <f>IF(#REF!=11,75,0)</f>
        <v>#REF!</v>
      </c>
      <c r="IE35" s="66" t="e">
        <f>IF(#REF!=12,73,0)</f>
        <v>#REF!</v>
      </c>
      <c r="IF35" s="66" t="e">
        <f>IF(#REF!=13,70,0)</f>
        <v>#REF!</v>
      </c>
      <c r="IG35" s="66" t="e">
        <f>IF(#REF!=14,68,0)</f>
        <v>#REF!</v>
      </c>
      <c r="IH35" s="66" t="e">
        <f>IF(#REF!=15,65,0)</f>
        <v>#REF!</v>
      </c>
      <c r="II35" s="66" t="e">
        <f>IF(#REF!=16,63,0)</f>
        <v>#REF!</v>
      </c>
      <c r="IJ35" s="66" t="e">
        <f>IF(#REF!=17,60,0)</f>
        <v>#REF!</v>
      </c>
      <c r="IK35" s="66" t="e">
        <f>IF(#REF!=18,58,0)</f>
        <v>#REF!</v>
      </c>
      <c r="IL35" s="66" t="e">
        <f>IF(#REF!=19,55,0)</f>
        <v>#REF!</v>
      </c>
      <c r="IM35" s="66" t="e">
        <f>IF(#REF!=20,53,0)</f>
        <v>#REF!</v>
      </c>
      <c r="IN35" s="66" t="e">
        <f>IF(#REF!&gt;20,0,0)</f>
        <v>#REF!</v>
      </c>
      <c r="IO35" s="66" t="e">
        <f>IF(#REF!="сх",0,0)</f>
        <v>#REF!</v>
      </c>
      <c r="IP35" s="66" t="e">
        <f aca="true" t="shared" si="8" ref="IP35:IP49">SUM(HT35:IO35)</f>
        <v>#REF!</v>
      </c>
      <c r="IQ35" s="64"/>
      <c r="IR35" s="64"/>
      <c r="IS35" s="64"/>
      <c r="IT35" s="64"/>
    </row>
    <row r="36" spans="1:254" s="67" customFormat="1" ht="15.75">
      <c r="A36" s="261"/>
      <c r="B36" s="263"/>
      <c r="C36" s="266"/>
      <c r="D36" s="288"/>
      <c r="E36" s="131" t="s">
        <v>17</v>
      </c>
      <c r="F36" s="135">
        <v>500</v>
      </c>
      <c r="G36" s="114">
        <v>51</v>
      </c>
      <c r="H36" s="114">
        <v>6</v>
      </c>
      <c r="I36" s="179">
        <v>70</v>
      </c>
      <c r="J36" s="269"/>
      <c r="K36" s="272"/>
      <c r="L36" s="63" t="e">
        <f>#REF!+#REF!</f>
        <v>#REF!</v>
      </c>
      <c r="M36" s="64"/>
      <c r="N36" s="65"/>
      <c r="O36" s="64" t="e">
        <f>IF(#REF!=1,25,0)</f>
        <v>#REF!</v>
      </c>
      <c r="P36" s="64" t="e">
        <f>IF(#REF!=2,22,0)</f>
        <v>#REF!</v>
      </c>
      <c r="Q36" s="64" t="e">
        <f>IF(#REF!=3,20,0)</f>
        <v>#REF!</v>
      </c>
      <c r="R36" s="64" t="e">
        <f>IF(#REF!=4,18,0)</f>
        <v>#REF!</v>
      </c>
      <c r="S36" s="64" t="e">
        <f>IF(#REF!=5,16,0)</f>
        <v>#REF!</v>
      </c>
      <c r="T36" s="64" t="e">
        <f>IF(#REF!=6,15,0)</f>
        <v>#REF!</v>
      </c>
      <c r="U36" s="64" t="e">
        <f>IF(#REF!=7,14,0)</f>
        <v>#REF!</v>
      </c>
      <c r="V36" s="64" t="e">
        <f>IF(#REF!=8,13,0)</f>
        <v>#REF!</v>
      </c>
      <c r="W36" s="64" t="e">
        <f>IF(#REF!=9,12,0)</f>
        <v>#REF!</v>
      </c>
      <c r="X36" s="64" t="e">
        <f>IF(#REF!=10,11,0)</f>
        <v>#REF!</v>
      </c>
      <c r="Y36" s="64" t="e">
        <f>IF(#REF!=11,10,0)</f>
        <v>#REF!</v>
      </c>
      <c r="Z36" s="64" t="e">
        <f>IF(#REF!=12,9,0)</f>
        <v>#REF!</v>
      </c>
      <c r="AA36" s="64" t="e">
        <f>IF(#REF!=13,8,0)</f>
        <v>#REF!</v>
      </c>
      <c r="AB36" s="64" t="e">
        <f>IF(#REF!=14,7,0)</f>
        <v>#REF!</v>
      </c>
      <c r="AC36" s="64" t="e">
        <f>IF(#REF!=15,6,0)</f>
        <v>#REF!</v>
      </c>
      <c r="AD36" s="64" t="e">
        <f>IF(#REF!=16,5,0)</f>
        <v>#REF!</v>
      </c>
      <c r="AE36" s="64" t="e">
        <f>IF(#REF!=17,4,0)</f>
        <v>#REF!</v>
      </c>
      <c r="AF36" s="64" t="e">
        <f>IF(#REF!=18,3,0)</f>
        <v>#REF!</v>
      </c>
      <c r="AG36" s="64" t="e">
        <f>IF(#REF!=19,2,0)</f>
        <v>#REF!</v>
      </c>
      <c r="AH36" s="64" t="e">
        <f>IF(#REF!=20,1,0)</f>
        <v>#REF!</v>
      </c>
      <c r="AI36" s="64" t="e">
        <f>IF(#REF!&gt;20,0,0)</f>
        <v>#REF!</v>
      </c>
      <c r="AJ36" s="64" t="e">
        <f>IF(#REF!="сх",0,0)</f>
        <v>#REF!</v>
      </c>
      <c r="AK36" s="64" t="e">
        <f t="shared" si="0"/>
        <v>#REF!</v>
      </c>
      <c r="AL36" s="64" t="e">
        <f>IF(#REF!=1,25,0)</f>
        <v>#REF!</v>
      </c>
      <c r="AM36" s="64" t="e">
        <f>IF(#REF!=2,22,0)</f>
        <v>#REF!</v>
      </c>
      <c r="AN36" s="64" t="e">
        <f>IF(#REF!=3,20,0)</f>
        <v>#REF!</v>
      </c>
      <c r="AO36" s="64" t="e">
        <f>IF(#REF!=4,18,0)</f>
        <v>#REF!</v>
      </c>
      <c r="AP36" s="64" t="e">
        <f>IF(#REF!=5,16,0)</f>
        <v>#REF!</v>
      </c>
      <c r="AQ36" s="64" t="e">
        <f>IF(#REF!=6,15,0)</f>
        <v>#REF!</v>
      </c>
      <c r="AR36" s="64" t="e">
        <f>IF(#REF!=7,14,0)</f>
        <v>#REF!</v>
      </c>
      <c r="AS36" s="64" t="e">
        <f>IF(#REF!=8,13,0)</f>
        <v>#REF!</v>
      </c>
      <c r="AT36" s="64" t="e">
        <f>IF(#REF!=9,12,0)</f>
        <v>#REF!</v>
      </c>
      <c r="AU36" s="64" t="e">
        <f>IF(#REF!=10,11,0)</f>
        <v>#REF!</v>
      </c>
      <c r="AV36" s="64" t="e">
        <f>IF(#REF!=11,10,0)</f>
        <v>#REF!</v>
      </c>
      <c r="AW36" s="64" t="e">
        <f>IF(#REF!=12,9,0)</f>
        <v>#REF!</v>
      </c>
      <c r="AX36" s="64" t="e">
        <f>IF(#REF!=13,8,0)</f>
        <v>#REF!</v>
      </c>
      <c r="AY36" s="64" t="e">
        <f>IF(#REF!=14,7,0)</f>
        <v>#REF!</v>
      </c>
      <c r="AZ36" s="64" t="e">
        <f>IF(#REF!=15,6,0)</f>
        <v>#REF!</v>
      </c>
      <c r="BA36" s="64" t="e">
        <f>IF(#REF!=16,5,0)</f>
        <v>#REF!</v>
      </c>
      <c r="BB36" s="64" t="e">
        <f>IF(#REF!=17,4,0)</f>
        <v>#REF!</v>
      </c>
      <c r="BC36" s="64" t="e">
        <f>IF(#REF!=18,3,0)</f>
        <v>#REF!</v>
      </c>
      <c r="BD36" s="64" t="e">
        <f>IF(#REF!=19,2,0)</f>
        <v>#REF!</v>
      </c>
      <c r="BE36" s="64" t="e">
        <f>IF(#REF!=20,1,0)</f>
        <v>#REF!</v>
      </c>
      <c r="BF36" s="64" t="e">
        <f>IF(#REF!&gt;20,0,0)</f>
        <v>#REF!</v>
      </c>
      <c r="BG36" s="64" t="e">
        <f>IF(#REF!="сх",0,0)</f>
        <v>#REF!</v>
      </c>
      <c r="BH36" s="64" t="e">
        <f t="shared" si="1"/>
        <v>#REF!</v>
      </c>
      <c r="BI36" s="64" t="e">
        <f>IF(#REF!=1,45,0)</f>
        <v>#REF!</v>
      </c>
      <c r="BJ36" s="64" t="e">
        <f>IF(#REF!=2,42,0)</f>
        <v>#REF!</v>
      </c>
      <c r="BK36" s="64" t="e">
        <f>IF(#REF!=3,40,0)</f>
        <v>#REF!</v>
      </c>
      <c r="BL36" s="64" t="e">
        <f>IF(#REF!=4,38,0)</f>
        <v>#REF!</v>
      </c>
      <c r="BM36" s="64" t="e">
        <f>IF(#REF!=5,36,0)</f>
        <v>#REF!</v>
      </c>
      <c r="BN36" s="64" t="e">
        <f>IF(#REF!=6,35,0)</f>
        <v>#REF!</v>
      </c>
      <c r="BO36" s="64" t="e">
        <f>IF(#REF!=7,34,0)</f>
        <v>#REF!</v>
      </c>
      <c r="BP36" s="64" t="e">
        <f>IF(#REF!=8,33,0)</f>
        <v>#REF!</v>
      </c>
      <c r="BQ36" s="64" t="e">
        <f>IF(#REF!=9,32,0)</f>
        <v>#REF!</v>
      </c>
      <c r="BR36" s="64" t="e">
        <f>IF(#REF!=10,31,0)</f>
        <v>#REF!</v>
      </c>
      <c r="BS36" s="64" t="e">
        <f>IF(#REF!=11,30,0)</f>
        <v>#REF!</v>
      </c>
      <c r="BT36" s="64" t="e">
        <f>IF(#REF!=12,29,0)</f>
        <v>#REF!</v>
      </c>
      <c r="BU36" s="64" t="e">
        <f>IF(#REF!=13,28,0)</f>
        <v>#REF!</v>
      </c>
      <c r="BV36" s="64" t="e">
        <f>IF(#REF!=14,27,0)</f>
        <v>#REF!</v>
      </c>
      <c r="BW36" s="64" t="e">
        <f>IF(#REF!=15,26,0)</f>
        <v>#REF!</v>
      </c>
      <c r="BX36" s="64" t="e">
        <f>IF(#REF!=16,25,0)</f>
        <v>#REF!</v>
      </c>
      <c r="BY36" s="64" t="e">
        <f>IF(#REF!=17,24,0)</f>
        <v>#REF!</v>
      </c>
      <c r="BZ36" s="64" t="e">
        <f>IF(#REF!=18,23,0)</f>
        <v>#REF!</v>
      </c>
      <c r="CA36" s="64" t="e">
        <f>IF(#REF!=19,22,0)</f>
        <v>#REF!</v>
      </c>
      <c r="CB36" s="64" t="e">
        <f>IF(#REF!=20,21,0)</f>
        <v>#REF!</v>
      </c>
      <c r="CC36" s="64" t="e">
        <f>IF(#REF!=21,20,0)</f>
        <v>#REF!</v>
      </c>
      <c r="CD36" s="64" t="e">
        <f>IF(#REF!=22,19,0)</f>
        <v>#REF!</v>
      </c>
      <c r="CE36" s="64" t="e">
        <f>IF(#REF!=23,18,0)</f>
        <v>#REF!</v>
      </c>
      <c r="CF36" s="64" t="e">
        <f>IF(#REF!=24,17,0)</f>
        <v>#REF!</v>
      </c>
      <c r="CG36" s="64" t="e">
        <f>IF(#REF!=25,16,0)</f>
        <v>#REF!</v>
      </c>
      <c r="CH36" s="64" t="e">
        <f>IF(#REF!=26,15,0)</f>
        <v>#REF!</v>
      </c>
      <c r="CI36" s="64" t="e">
        <f>IF(#REF!=27,14,0)</f>
        <v>#REF!</v>
      </c>
      <c r="CJ36" s="64" t="e">
        <f>IF(#REF!=28,13,0)</f>
        <v>#REF!</v>
      </c>
      <c r="CK36" s="64" t="e">
        <f>IF(#REF!=29,12,0)</f>
        <v>#REF!</v>
      </c>
      <c r="CL36" s="64" t="e">
        <f>IF(#REF!=30,11,0)</f>
        <v>#REF!</v>
      </c>
      <c r="CM36" s="64" t="e">
        <f>IF(#REF!=31,10,0)</f>
        <v>#REF!</v>
      </c>
      <c r="CN36" s="64" t="e">
        <f>IF(#REF!=32,9,0)</f>
        <v>#REF!</v>
      </c>
      <c r="CO36" s="64" t="e">
        <f>IF(#REF!=33,8,0)</f>
        <v>#REF!</v>
      </c>
      <c r="CP36" s="64" t="e">
        <f>IF(#REF!=34,7,0)</f>
        <v>#REF!</v>
      </c>
      <c r="CQ36" s="64" t="e">
        <f>IF(#REF!=35,6,0)</f>
        <v>#REF!</v>
      </c>
      <c r="CR36" s="64" t="e">
        <f>IF(#REF!=36,5,0)</f>
        <v>#REF!</v>
      </c>
      <c r="CS36" s="64" t="e">
        <f>IF(#REF!=37,4,0)</f>
        <v>#REF!</v>
      </c>
      <c r="CT36" s="64" t="e">
        <f>IF(#REF!=38,3,0)</f>
        <v>#REF!</v>
      </c>
      <c r="CU36" s="64" t="e">
        <f>IF(#REF!=39,2,0)</f>
        <v>#REF!</v>
      </c>
      <c r="CV36" s="64" t="e">
        <f>IF(#REF!=40,1,0)</f>
        <v>#REF!</v>
      </c>
      <c r="CW36" s="64" t="e">
        <f>IF(#REF!&gt;20,0,0)</f>
        <v>#REF!</v>
      </c>
      <c r="CX36" s="64" t="e">
        <f>IF(#REF!="сх",0,0)</f>
        <v>#REF!</v>
      </c>
      <c r="CY36" s="64" t="e">
        <f t="shared" si="2"/>
        <v>#REF!</v>
      </c>
      <c r="CZ36" s="64" t="e">
        <f>IF(#REF!=1,45,0)</f>
        <v>#REF!</v>
      </c>
      <c r="DA36" s="64" t="e">
        <f>IF(#REF!=2,42,0)</f>
        <v>#REF!</v>
      </c>
      <c r="DB36" s="64" t="e">
        <f>IF(#REF!=3,40,0)</f>
        <v>#REF!</v>
      </c>
      <c r="DC36" s="64" t="e">
        <f>IF(#REF!=4,38,0)</f>
        <v>#REF!</v>
      </c>
      <c r="DD36" s="64" t="e">
        <f>IF(#REF!=5,36,0)</f>
        <v>#REF!</v>
      </c>
      <c r="DE36" s="64" t="e">
        <f>IF(#REF!=6,35,0)</f>
        <v>#REF!</v>
      </c>
      <c r="DF36" s="64" t="e">
        <f>IF(#REF!=7,34,0)</f>
        <v>#REF!</v>
      </c>
      <c r="DG36" s="64" t="e">
        <f>IF(#REF!=8,33,0)</f>
        <v>#REF!</v>
      </c>
      <c r="DH36" s="64" t="e">
        <f>IF(#REF!=9,32,0)</f>
        <v>#REF!</v>
      </c>
      <c r="DI36" s="64" t="e">
        <f>IF(#REF!=10,31,0)</f>
        <v>#REF!</v>
      </c>
      <c r="DJ36" s="64" t="e">
        <f>IF(#REF!=11,30,0)</f>
        <v>#REF!</v>
      </c>
      <c r="DK36" s="64" t="e">
        <f>IF(#REF!=12,29,0)</f>
        <v>#REF!</v>
      </c>
      <c r="DL36" s="64" t="e">
        <f>IF(#REF!=13,28,0)</f>
        <v>#REF!</v>
      </c>
      <c r="DM36" s="64" t="e">
        <f>IF(#REF!=14,27,0)</f>
        <v>#REF!</v>
      </c>
      <c r="DN36" s="64" t="e">
        <f>IF(#REF!=15,26,0)</f>
        <v>#REF!</v>
      </c>
      <c r="DO36" s="64" t="e">
        <f>IF(#REF!=16,25,0)</f>
        <v>#REF!</v>
      </c>
      <c r="DP36" s="64" t="e">
        <f>IF(#REF!=17,24,0)</f>
        <v>#REF!</v>
      </c>
      <c r="DQ36" s="64" t="e">
        <f>IF(#REF!=18,23,0)</f>
        <v>#REF!</v>
      </c>
      <c r="DR36" s="64" t="e">
        <f>IF(#REF!=19,22,0)</f>
        <v>#REF!</v>
      </c>
      <c r="DS36" s="64" t="e">
        <f>IF(#REF!=20,21,0)</f>
        <v>#REF!</v>
      </c>
      <c r="DT36" s="64" t="e">
        <f>IF(#REF!=21,20,0)</f>
        <v>#REF!</v>
      </c>
      <c r="DU36" s="64" t="e">
        <f>IF(#REF!=22,19,0)</f>
        <v>#REF!</v>
      </c>
      <c r="DV36" s="64" t="e">
        <f>IF(#REF!=23,18,0)</f>
        <v>#REF!</v>
      </c>
      <c r="DW36" s="64" t="e">
        <f>IF(#REF!=24,17,0)</f>
        <v>#REF!</v>
      </c>
      <c r="DX36" s="64" t="e">
        <f>IF(#REF!=25,16,0)</f>
        <v>#REF!</v>
      </c>
      <c r="DY36" s="64" t="e">
        <f>IF(#REF!=26,15,0)</f>
        <v>#REF!</v>
      </c>
      <c r="DZ36" s="64" t="e">
        <f>IF(#REF!=27,14,0)</f>
        <v>#REF!</v>
      </c>
      <c r="EA36" s="64" t="e">
        <f>IF(#REF!=28,13,0)</f>
        <v>#REF!</v>
      </c>
      <c r="EB36" s="64" t="e">
        <f>IF(#REF!=29,12,0)</f>
        <v>#REF!</v>
      </c>
      <c r="EC36" s="64" t="e">
        <f>IF(#REF!=30,11,0)</f>
        <v>#REF!</v>
      </c>
      <c r="ED36" s="64" t="e">
        <f>IF(#REF!=31,10,0)</f>
        <v>#REF!</v>
      </c>
      <c r="EE36" s="64" t="e">
        <f>IF(#REF!=32,9,0)</f>
        <v>#REF!</v>
      </c>
      <c r="EF36" s="64" t="e">
        <f>IF(#REF!=33,8,0)</f>
        <v>#REF!</v>
      </c>
      <c r="EG36" s="64" t="e">
        <f>IF(#REF!=34,7,0)</f>
        <v>#REF!</v>
      </c>
      <c r="EH36" s="64" t="e">
        <f>IF(#REF!=35,6,0)</f>
        <v>#REF!</v>
      </c>
      <c r="EI36" s="64" t="e">
        <f>IF(#REF!=36,5,0)</f>
        <v>#REF!</v>
      </c>
      <c r="EJ36" s="64" t="e">
        <f>IF(#REF!=37,4,0)</f>
        <v>#REF!</v>
      </c>
      <c r="EK36" s="64" t="e">
        <f>IF(#REF!=38,3,0)</f>
        <v>#REF!</v>
      </c>
      <c r="EL36" s="64" t="e">
        <f>IF(#REF!=39,2,0)</f>
        <v>#REF!</v>
      </c>
      <c r="EM36" s="64" t="e">
        <f>IF(#REF!=40,1,0)</f>
        <v>#REF!</v>
      </c>
      <c r="EN36" s="64" t="e">
        <f>IF(#REF!&gt;20,0,0)</f>
        <v>#REF!</v>
      </c>
      <c r="EO36" s="64" t="e">
        <f>IF(#REF!="сх",0,0)</f>
        <v>#REF!</v>
      </c>
      <c r="EP36" s="64" t="e">
        <f t="shared" si="3"/>
        <v>#REF!</v>
      </c>
      <c r="EQ36" s="64"/>
      <c r="ER36" s="64" t="e">
        <f>IF(#REF!="сх","ноль",IF(#REF!&gt;0,#REF!,"Ноль"))</f>
        <v>#REF!</v>
      </c>
      <c r="ES36" s="64" t="e">
        <f>IF(#REF!="сх","ноль",IF(#REF!&gt;0,#REF!,"Ноль"))</f>
        <v>#REF!</v>
      </c>
      <c r="ET36" s="64"/>
      <c r="EU36" s="64" t="e">
        <f t="shared" si="4"/>
        <v>#REF!</v>
      </c>
      <c r="EV36" s="64" t="e">
        <f>IF(K36=#REF!,IF(#REF!&lt;#REF!,#REF!,EZ36),#REF!)</f>
        <v>#REF!</v>
      </c>
      <c r="EW36" s="64" t="e">
        <f>IF(K36=#REF!,IF(#REF!&lt;#REF!,0,1))</f>
        <v>#REF!</v>
      </c>
      <c r="EX36" s="64" t="e">
        <f>IF(AND(EU36&gt;=21,EU36&lt;&gt;0),EU36,IF(K36&lt;#REF!,"СТОП",EV36+EW36))</f>
        <v>#REF!</v>
      </c>
      <c r="EY36" s="64"/>
      <c r="EZ36" s="64">
        <v>15</v>
      </c>
      <c r="FA36" s="64">
        <v>16</v>
      </c>
      <c r="FB36" s="64"/>
      <c r="FC36" s="66" t="e">
        <f>IF(#REF!=1,25,0)</f>
        <v>#REF!</v>
      </c>
      <c r="FD36" s="66" t="e">
        <f>IF(#REF!=2,22,0)</f>
        <v>#REF!</v>
      </c>
      <c r="FE36" s="66" t="e">
        <f>IF(#REF!=3,20,0)</f>
        <v>#REF!</v>
      </c>
      <c r="FF36" s="66" t="e">
        <f>IF(#REF!=4,18,0)</f>
        <v>#REF!</v>
      </c>
      <c r="FG36" s="66" t="e">
        <f>IF(#REF!=5,16,0)</f>
        <v>#REF!</v>
      </c>
      <c r="FH36" s="66" t="e">
        <f>IF(#REF!=6,15,0)</f>
        <v>#REF!</v>
      </c>
      <c r="FI36" s="66" t="e">
        <f>IF(#REF!=7,14,0)</f>
        <v>#REF!</v>
      </c>
      <c r="FJ36" s="66" t="e">
        <f>IF(#REF!=8,13,0)</f>
        <v>#REF!</v>
      </c>
      <c r="FK36" s="66" t="e">
        <f>IF(#REF!=9,12,0)</f>
        <v>#REF!</v>
      </c>
      <c r="FL36" s="66" t="e">
        <f>IF(#REF!=10,11,0)</f>
        <v>#REF!</v>
      </c>
      <c r="FM36" s="66" t="e">
        <f>IF(#REF!=11,10,0)</f>
        <v>#REF!</v>
      </c>
      <c r="FN36" s="66" t="e">
        <f>IF(#REF!=12,9,0)</f>
        <v>#REF!</v>
      </c>
      <c r="FO36" s="66" t="e">
        <f>IF(#REF!=13,8,0)</f>
        <v>#REF!</v>
      </c>
      <c r="FP36" s="66" t="e">
        <f>IF(#REF!=14,7,0)</f>
        <v>#REF!</v>
      </c>
      <c r="FQ36" s="66" t="e">
        <f>IF(#REF!=15,6,0)</f>
        <v>#REF!</v>
      </c>
      <c r="FR36" s="66" t="e">
        <f>IF(#REF!=16,5,0)</f>
        <v>#REF!</v>
      </c>
      <c r="FS36" s="66" t="e">
        <f>IF(#REF!=17,4,0)</f>
        <v>#REF!</v>
      </c>
      <c r="FT36" s="66" t="e">
        <f>IF(#REF!=18,3,0)</f>
        <v>#REF!</v>
      </c>
      <c r="FU36" s="66" t="e">
        <f>IF(#REF!=19,2,0)</f>
        <v>#REF!</v>
      </c>
      <c r="FV36" s="66" t="e">
        <f>IF(#REF!=20,1,0)</f>
        <v>#REF!</v>
      </c>
      <c r="FW36" s="66" t="e">
        <f>IF(#REF!&gt;20,0,0)</f>
        <v>#REF!</v>
      </c>
      <c r="FX36" s="66" t="e">
        <f>IF(#REF!="сх",0,0)</f>
        <v>#REF!</v>
      </c>
      <c r="FY36" s="66" t="e">
        <f t="shared" si="5"/>
        <v>#REF!</v>
      </c>
      <c r="FZ36" s="66" t="e">
        <f>IF(#REF!=1,25,0)</f>
        <v>#REF!</v>
      </c>
      <c r="GA36" s="66" t="e">
        <f>IF(#REF!=2,22,0)</f>
        <v>#REF!</v>
      </c>
      <c r="GB36" s="66" t="e">
        <f>IF(#REF!=3,20,0)</f>
        <v>#REF!</v>
      </c>
      <c r="GC36" s="66" t="e">
        <f>IF(#REF!=4,18,0)</f>
        <v>#REF!</v>
      </c>
      <c r="GD36" s="66" t="e">
        <f>IF(#REF!=5,16,0)</f>
        <v>#REF!</v>
      </c>
      <c r="GE36" s="66" t="e">
        <f>IF(#REF!=6,15,0)</f>
        <v>#REF!</v>
      </c>
      <c r="GF36" s="66" t="e">
        <f>IF(#REF!=7,14,0)</f>
        <v>#REF!</v>
      </c>
      <c r="GG36" s="66" t="e">
        <f>IF(#REF!=8,13,0)</f>
        <v>#REF!</v>
      </c>
      <c r="GH36" s="66" t="e">
        <f>IF(#REF!=9,12,0)</f>
        <v>#REF!</v>
      </c>
      <c r="GI36" s="66" t="e">
        <f>IF(#REF!=10,11,0)</f>
        <v>#REF!</v>
      </c>
      <c r="GJ36" s="66" t="e">
        <f>IF(#REF!=11,10,0)</f>
        <v>#REF!</v>
      </c>
      <c r="GK36" s="66" t="e">
        <f>IF(#REF!=12,9,0)</f>
        <v>#REF!</v>
      </c>
      <c r="GL36" s="66" t="e">
        <f>IF(#REF!=13,8,0)</f>
        <v>#REF!</v>
      </c>
      <c r="GM36" s="66" t="e">
        <f>IF(#REF!=14,7,0)</f>
        <v>#REF!</v>
      </c>
      <c r="GN36" s="66" t="e">
        <f>IF(#REF!=15,6,0)</f>
        <v>#REF!</v>
      </c>
      <c r="GO36" s="66" t="e">
        <f>IF(#REF!=16,5,0)</f>
        <v>#REF!</v>
      </c>
      <c r="GP36" s="66" t="e">
        <f>IF(#REF!=17,4,0)</f>
        <v>#REF!</v>
      </c>
      <c r="GQ36" s="66" t="e">
        <f>IF(#REF!=18,3,0)</f>
        <v>#REF!</v>
      </c>
      <c r="GR36" s="66" t="e">
        <f>IF(#REF!=19,2,0)</f>
        <v>#REF!</v>
      </c>
      <c r="GS36" s="66" t="e">
        <f>IF(#REF!=20,1,0)</f>
        <v>#REF!</v>
      </c>
      <c r="GT36" s="66" t="e">
        <f>IF(#REF!&gt;20,0,0)</f>
        <v>#REF!</v>
      </c>
      <c r="GU36" s="66" t="e">
        <f>IF(#REF!="сх",0,0)</f>
        <v>#REF!</v>
      </c>
      <c r="GV36" s="66" t="e">
        <f t="shared" si="6"/>
        <v>#REF!</v>
      </c>
      <c r="GW36" s="66" t="e">
        <f>IF(#REF!=1,100,0)</f>
        <v>#REF!</v>
      </c>
      <c r="GX36" s="66" t="e">
        <f>IF(#REF!=2,98,0)</f>
        <v>#REF!</v>
      </c>
      <c r="GY36" s="66" t="e">
        <f>IF(#REF!=3,95,0)</f>
        <v>#REF!</v>
      </c>
      <c r="GZ36" s="66" t="e">
        <f>IF(#REF!=4,93,0)</f>
        <v>#REF!</v>
      </c>
      <c r="HA36" s="66" t="e">
        <f>IF(#REF!=5,90,0)</f>
        <v>#REF!</v>
      </c>
      <c r="HB36" s="66" t="e">
        <f>IF(#REF!=6,88,0)</f>
        <v>#REF!</v>
      </c>
      <c r="HC36" s="66" t="e">
        <f>IF(#REF!=7,85,0)</f>
        <v>#REF!</v>
      </c>
      <c r="HD36" s="66" t="e">
        <f>IF(#REF!=8,83,0)</f>
        <v>#REF!</v>
      </c>
      <c r="HE36" s="66" t="e">
        <f>IF(#REF!=9,80,0)</f>
        <v>#REF!</v>
      </c>
      <c r="HF36" s="66" t="e">
        <f>IF(#REF!=10,78,0)</f>
        <v>#REF!</v>
      </c>
      <c r="HG36" s="66" t="e">
        <f>IF(#REF!=11,75,0)</f>
        <v>#REF!</v>
      </c>
      <c r="HH36" s="66" t="e">
        <f>IF(#REF!=12,73,0)</f>
        <v>#REF!</v>
      </c>
      <c r="HI36" s="66" t="e">
        <f>IF(#REF!=13,70,0)</f>
        <v>#REF!</v>
      </c>
      <c r="HJ36" s="66" t="e">
        <f>IF(#REF!=14,68,0)</f>
        <v>#REF!</v>
      </c>
      <c r="HK36" s="66" t="e">
        <f>IF(#REF!=15,65,0)</f>
        <v>#REF!</v>
      </c>
      <c r="HL36" s="66" t="e">
        <f>IF(#REF!=16,63,0)</f>
        <v>#REF!</v>
      </c>
      <c r="HM36" s="66" t="e">
        <f>IF(#REF!=17,60,0)</f>
        <v>#REF!</v>
      </c>
      <c r="HN36" s="66" t="e">
        <f>IF(#REF!=18,58,0)</f>
        <v>#REF!</v>
      </c>
      <c r="HO36" s="66" t="e">
        <f>IF(#REF!=19,55,0)</f>
        <v>#REF!</v>
      </c>
      <c r="HP36" s="66" t="e">
        <f>IF(#REF!=20,53,0)</f>
        <v>#REF!</v>
      </c>
      <c r="HQ36" s="66" t="e">
        <f>IF(#REF!&gt;20,0,0)</f>
        <v>#REF!</v>
      </c>
      <c r="HR36" s="66" t="e">
        <f>IF(#REF!="сх",0,0)</f>
        <v>#REF!</v>
      </c>
      <c r="HS36" s="66" t="e">
        <f t="shared" si="7"/>
        <v>#REF!</v>
      </c>
      <c r="HT36" s="66" t="e">
        <f>IF(#REF!=1,100,0)</f>
        <v>#REF!</v>
      </c>
      <c r="HU36" s="66" t="e">
        <f>IF(#REF!=2,98,0)</f>
        <v>#REF!</v>
      </c>
      <c r="HV36" s="66" t="e">
        <f>IF(#REF!=3,95,0)</f>
        <v>#REF!</v>
      </c>
      <c r="HW36" s="66" t="e">
        <f>IF(#REF!=4,93,0)</f>
        <v>#REF!</v>
      </c>
      <c r="HX36" s="66" t="e">
        <f>IF(#REF!=5,90,0)</f>
        <v>#REF!</v>
      </c>
      <c r="HY36" s="66" t="e">
        <f>IF(#REF!=6,88,0)</f>
        <v>#REF!</v>
      </c>
      <c r="HZ36" s="66" t="e">
        <f>IF(#REF!=7,85,0)</f>
        <v>#REF!</v>
      </c>
      <c r="IA36" s="66" t="e">
        <f>IF(#REF!=8,83,0)</f>
        <v>#REF!</v>
      </c>
      <c r="IB36" s="66" t="e">
        <f>IF(#REF!=9,80,0)</f>
        <v>#REF!</v>
      </c>
      <c r="IC36" s="66" t="e">
        <f>IF(#REF!=10,78,0)</f>
        <v>#REF!</v>
      </c>
      <c r="ID36" s="66" t="e">
        <f>IF(#REF!=11,75,0)</f>
        <v>#REF!</v>
      </c>
      <c r="IE36" s="66" t="e">
        <f>IF(#REF!=12,73,0)</f>
        <v>#REF!</v>
      </c>
      <c r="IF36" s="66" t="e">
        <f>IF(#REF!=13,70,0)</f>
        <v>#REF!</v>
      </c>
      <c r="IG36" s="66" t="e">
        <f>IF(#REF!=14,68,0)</f>
        <v>#REF!</v>
      </c>
      <c r="IH36" s="66" t="e">
        <f>IF(#REF!=15,65,0)</f>
        <v>#REF!</v>
      </c>
      <c r="II36" s="66" t="e">
        <f>IF(#REF!=16,63,0)</f>
        <v>#REF!</v>
      </c>
      <c r="IJ36" s="66" t="e">
        <f>IF(#REF!=17,60,0)</f>
        <v>#REF!</v>
      </c>
      <c r="IK36" s="66" t="e">
        <f>IF(#REF!=18,58,0)</f>
        <v>#REF!</v>
      </c>
      <c r="IL36" s="66" t="e">
        <f>IF(#REF!=19,55,0)</f>
        <v>#REF!</v>
      </c>
      <c r="IM36" s="66" t="e">
        <f>IF(#REF!=20,53,0)</f>
        <v>#REF!</v>
      </c>
      <c r="IN36" s="66" t="e">
        <f>IF(#REF!&gt;20,0,0)</f>
        <v>#REF!</v>
      </c>
      <c r="IO36" s="66" t="e">
        <f>IF(#REF!="сх",0,0)</f>
        <v>#REF!</v>
      </c>
      <c r="IP36" s="66" t="e">
        <f t="shared" si="8"/>
        <v>#REF!</v>
      </c>
      <c r="IQ36" s="64"/>
      <c r="IR36" s="64"/>
      <c r="IS36" s="64"/>
      <c r="IT36" s="64"/>
    </row>
    <row r="37" spans="1:254" s="67" customFormat="1" ht="15.75">
      <c r="A37" s="261"/>
      <c r="B37" s="263"/>
      <c r="C37" s="266"/>
      <c r="D37" s="288"/>
      <c r="E37" s="131" t="s">
        <v>45</v>
      </c>
      <c r="F37" s="135" t="s">
        <v>74</v>
      </c>
      <c r="G37" s="114">
        <v>4</v>
      </c>
      <c r="H37" s="114">
        <v>5</v>
      </c>
      <c r="I37" s="114">
        <v>72</v>
      </c>
      <c r="J37" s="269"/>
      <c r="K37" s="272"/>
      <c r="L37" s="63" t="e">
        <f>#REF!+#REF!</f>
        <v>#REF!</v>
      </c>
      <c r="M37" s="64"/>
      <c r="N37" s="65"/>
      <c r="O37" s="64" t="e">
        <f>IF(#REF!=1,25,0)</f>
        <v>#REF!</v>
      </c>
      <c r="P37" s="64" t="e">
        <f>IF(#REF!=2,22,0)</f>
        <v>#REF!</v>
      </c>
      <c r="Q37" s="64" t="e">
        <f>IF(#REF!=3,20,0)</f>
        <v>#REF!</v>
      </c>
      <c r="R37" s="64" t="e">
        <f>IF(#REF!=4,18,0)</f>
        <v>#REF!</v>
      </c>
      <c r="S37" s="64" t="e">
        <f>IF(#REF!=5,16,0)</f>
        <v>#REF!</v>
      </c>
      <c r="T37" s="64" t="e">
        <f>IF(#REF!=6,15,0)</f>
        <v>#REF!</v>
      </c>
      <c r="U37" s="64" t="e">
        <f>IF(#REF!=7,14,0)</f>
        <v>#REF!</v>
      </c>
      <c r="V37" s="64" t="e">
        <f>IF(#REF!=8,13,0)</f>
        <v>#REF!</v>
      </c>
      <c r="W37" s="64" t="e">
        <f>IF(#REF!=9,12,0)</f>
        <v>#REF!</v>
      </c>
      <c r="X37" s="64" t="e">
        <f>IF(#REF!=10,11,0)</f>
        <v>#REF!</v>
      </c>
      <c r="Y37" s="64" t="e">
        <f>IF(#REF!=11,10,0)</f>
        <v>#REF!</v>
      </c>
      <c r="Z37" s="64" t="e">
        <f>IF(#REF!=12,9,0)</f>
        <v>#REF!</v>
      </c>
      <c r="AA37" s="64" t="e">
        <f>IF(#REF!=13,8,0)</f>
        <v>#REF!</v>
      </c>
      <c r="AB37" s="64" t="e">
        <f>IF(#REF!=14,7,0)</f>
        <v>#REF!</v>
      </c>
      <c r="AC37" s="64" t="e">
        <f>IF(#REF!=15,6,0)</f>
        <v>#REF!</v>
      </c>
      <c r="AD37" s="64" t="e">
        <f>IF(#REF!=16,5,0)</f>
        <v>#REF!</v>
      </c>
      <c r="AE37" s="64" t="e">
        <f>IF(#REF!=17,4,0)</f>
        <v>#REF!</v>
      </c>
      <c r="AF37" s="64" t="e">
        <f>IF(#REF!=18,3,0)</f>
        <v>#REF!</v>
      </c>
      <c r="AG37" s="64" t="e">
        <f>IF(#REF!=19,2,0)</f>
        <v>#REF!</v>
      </c>
      <c r="AH37" s="64" t="e">
        <f>IF(#REF!=20,1,0)</f>
        <v>#REF!</v>
      </c>
      <c r="AI37" s="64" t="e">
        <f>IF(#REF!&gt;20,0,0)</f>
        <v>#REF!</v>
      </c>
      <c r="AJ37" s="64" t="e">
        <f>IF(#REF!="сх",0,0)</f>
        <v>#REF!</v>
      </c>
      <c r="AK37" s="64" t="e">
        <f t="shared" si="0"/>
        <v>#REF!</v>
      </c>
      <c r="AL37" s="64" t="e">
        <f>IF(#REF!=1,25,0)</f>
        <v>#REF!</v>
      </c>
      <c r="AM37" s="64" t="e">
        <f>IF(#REF!=2,22,0)</f>
        <v>#REF!</v>
      </c>
      <c r="AN37" s="64" t="e">
        <f>IF(#REF!=3,20,0)</f>
        <v>#REF!</v>
      </c>
      <c r="AO37" s="64" t="e">
        <f>IF(#REF!=4,18,0)</f>
        <v>#REF!</v>
      </c>
      <c r="AP37" s="64" t="e">
        <f>IF(#REF!=5,16,0)</f>
        <v>#REF!</v>
      </c>
      <c r="AQ37" s="64" t="e">
        <f>IF(#REF!=6,15,0)</f>
        <v>#REF!</v>
      </c>
      <c r="AR37" s="64" t="e">
        <f>IF(#REF!=7,14,0)</f>
        <v>#REF!</v>
      </c>
      <c r="AS37" s="64" t="e">
        <f>IF(#REF!=8,13,0)</f>
        <v>#REF!</v>
      </c>
      <c r="AT37" s="64" t="e">
        <f>IF(#REF!=9,12,0)</f>
        <v>#REF!</v>
      </c>
      <c r="AU37" s="64" t="e">
        <f>IF(#REF!=10,11,0)</f>
        <v>#REF!</v>
      </c>
      <c r="AV37" s="64" t="e">
        <f>IF(#REF!=11,10,0)</f>
        <v>#REF!</v>
      </c>
      <c r="AW37" s="64" t="e">
        <f>IF(#REF!=12,9,0)</f>
        <v>#REF!</v>
      </c>
      <c r="AX37" s="64" t="e">
        <f>IF(#REF!=13,8,0)</f>
        <v>#REF!</v>
      </c>
      <c r="AY37" s="64" t="e">
        <f>IF(#REF!=14,7,0)</f>
        <v>#REF!</v>
      </c>
      <c r="AZ37" s="64" t="e">
        <f>IF(#REF!=15,6,0)</f>
        <v>#REF!</v>
      </c>
      <c r="BA37" s="64" t="e">
        <f>IF(#REF!=16,5,0)</f>
        <v>#REF!</v>
      </c>
      <c r="BB37" s="64" t="e">
        <f>IF(#REF!=17,4,0)</f>
        <v>#REF!</v>
      </c>
      <c r="BC37" s="64" t="e">
        <f>IF(#REF!=18,3,0)</f>
        <v>#REF!</v>
      </c>
      <c r="BD37" s="64" t="e">
        <f>IF(#REF!=19,2,0)</f>
        <v>#REF!</v>
      </c>
      <c r="BE37" s="64" t="e">
        <f>IF(#REF!=20,1,0)</f>
        <v>#REF!</v>
      </c>
      <c r="BF37" s="64" t="e">
        <f>IF(#REF!&gt;20,0,0)</f>
        <v>#REF!</v>
      </c>
      <c r="BG37" s="64" t="e">
        <f>IF(#REF!="сх",0,0)</f>
        <v>#REF!</v>
      </c>
      <c r="BH37" s="64" t="e">
        <f t="shared" si="1"/>
        <v>#REF!</v>
      </c>
      <c r="BI37" s="64" t="e">
        <f>IF(#REF!=1,45,0)</f>
        <v>#REF!</v>
      </c>
      <c r="BJ37" s="64" t="e">
        <f>IF(#REF!=2,42,0)</f>
        <v>#REF!</v>
      </c>
      <c r="BK37" s="64" t="e">
        <f>IF(#REF!=3,40,0)</f>
        <v>#REF!</v>
      </c>
      <c r="BL37" s="64" t="e">
        <f>IF(#REF!=4,38,0)</f>
        <v>#REF!</v>
      </c>
      <c r="BM37" s="64" t="e">
        <f>IF(#REF!=5,36,0)</f>
        <v>#REF!</v>
      </c>
      <c r="BN37" s="64" t="e">
        <f>IF(#REF!=6,35,0)</f>
        <v>#REF!</v>
      </c>
      <c r="BO37" s="64" t="e">
        <f>IF(#REF!=7,34,0)</f>
        <v>#REF!</v>
      </c>
      <c r="BP37" s="64" t="e">
        <f>IF(#REF!=8,33,0)</f>
        <v>#REF!</v>
      </c>
      <c r="BQ37" s="64" t="e">
        <f>IF(#REF!=9,32,0)</f>
        <v>#REF!</v>
      </c>
      <c r="BR37" s="64" t="e">
        <f>IF(#REF!=10,31,0)</f>
        <v>#REF!</v>
      </c>
      <c r="BS37" s="64" t="e">
        <f>IF(#REF!=11,30,0)</f>
        <v>#REF!</v>
      </c>
      <c r="BT37" s="64" t="e">
        <f>IF(#REF!=12,29,0)</f>
        <v>#REF!</v>
      </c>
      <c r="BU37" s="64" t="e">
        <f>IF(#REF!=13,28,0)</f>
        <v>#REF!</v>
      </c>
      <c r="BV37" s="64" t="e">
        <f>IF(#REF!=14,27,0)</f>
        <v>#REF!</v>
      </c>
      <c r="BW37" s="64" t="e">
        <f>IF(#REF!=15,26,0)</f>
        <v>#REF!</v>
      </c>
      <c r="BX37" s="64" t="e">
        <f>IF(#REF!=16,25,0)</f>
        <v>#REF!</v>
      </c>
      <c r="BY37" s="64" t="e">
        <f>IF(#REF!=17,24,0)</f>
        <v>#REF!</v>
      </c>
      <c r="BZ37" s="64" t="e">
        <f>IF(#REF!=18,23,0)</f>
        <v>#REF!</v>
      </c>
      <c r="CA37" s="64" t="e">
        <f>IF(#REF!=19,22,0)</f>
        <v>#REF!</v>
      </c>
      <c r="CB37" s="64" t="e">
        <f>IF(#REF!=20,21,0)</f>
        <v>#REF!</v>
      </c>
      <c r="CC37" s="64" t="e">
        <f>IF(#REF!=21,20,0)</f>
        <v>#REF!</v>
      </c>
      <c r="CD37" s="64" t="e">
        <f>IF(#REF!=22,19,0)</f>
        <v>#REF!</v>
      </c>
      <c r="CE37" s="64" t="e">
        <f>IF(#REF!=23,18,0)</f>
        <v>#REF!</v>
      </c>
      <c r="CF37" s="64" t="e">
        <f>IF(#REF!=24,17,0)</f>
        <v>#REF!</v>
      </c>
      <c r="CG37" s="64" t="e">
        <f>IF(#REF!=25,16,0)</f>
        <v>#REF!</v>
      </c>
      <c r="CH37" s="64" t="e">
        <f>IF(#REF!=26,15,0)</f>
        <v>#REF!</v>
      </c>
      <c r="CI37" s="64" t="e">
        <f>IF(#REF!=27,14,0)</f>
        <v>#REF!</v>
      </c>
      <c r="CJ37" s="64" t="e">
        <f>IF(#REF!=28,13,0)</f>
        <v>#REF!</v>
      </c>
      <c r="CK37" s="64" t="e">
        <f>IF(#REF!=29,12,0)</f>
        <v>#REF!</v>
      </c>
      <c r="CL37" s="64" t="e">
        <f>IF(#REF!=30,11,0)</f>
        <v>#REF!</v>
      </c>
      <c r="CM37" s="64" t="e">
        <f>IF(#REF!=31,10,0)</f>
        <v>#REF!</v>
      </c>
      <c r="CN37" s="64" t="e">
        <f>IF(#REF!=32,9,0)</f>
        <v>#REF!</v>
      </c>
      <c r="CO37" s="64" t="e">
        <f>IF(#REF!=33,8,0)</f>
        <v>#REF!</v>
      </c>
      <c r="CP37" s="64" t="e">
        <f>IF(#REF!=34,7,0)</f>
        <v>#REF!</v>
      </c>
      <c r="CQ37" s="64" t="e">
        <f>IF(#REF!=35,6,0)</f>
        <v>#REF!</v>
      </c>
      <c r="CR37" s="64" t="e">
        <f>IF(#REF!=36,5,0)</f>
        <v>#REF!</v>
      </c>
      <c r="CS37" s="64" t="e">
        <f>IF(#REF!=37,4,0)</f>
        <v>#REF!</v>
      </c>
      <c r="CT37" s="64" t="e">
        <f>IF(#REF!=38,3,0)</f>
        <v>#REF!</v>
      </c>
      <c r="CU37" s="64" t="e">
        <f>IF(#REF!=39,2,0)</f>
        <v>#REF!</v>
      </c>
      <c r="CV37" s="64" t="e">
        <f>IF(#REF!=40,1,0)</f>
        <v>#REF!</v>
      </c>
      <c r="CW37" s="64" t="e">
        <f>IF(#REF!&gt;20,0,0)</f>
        <v>#REF!</v>
      </c>
      <c r="CX37" s="64" t="e">
        <f>IF(#REF!="сх",0,0)</f>
        <v>#REF!</v>
      </c>
      <c r="CY37" s="64" t="e">
        <f t="shared" si="2"/>
        <v>#REF!</v>
      </c>
      <c r="CZ37" s="64" t="e">
        <f>IF(#REF!=1,45,0)</f>
        <v>#REF!</v>
      </c>
      <c r="DA37" s="64" t="e">
        <f>IF(#REF!=2,42,0)</f>
        <v>#REF!</v>
      </c>
      <c r="DB37" s="64" t="e">
        <f>IF(#REF!=3,40,0)</f>
        <v>#REF!</v>
      </c>
      <c r="DC37" s="64" t="e">
        <f>IF(#REF!=4,38,0)</f>
        <v>#REF!</v>
      </c>
      <c r="DD37" s="64" t="e">
        <f>IF(#REF!=5,36,0)</f>
        <v>#REF!</v>
      </c>
      <c r="DE37" s="64" t="e">
        <f>IF(#REF!=6,35,0)</f>
        <v>#REF!</v>
      </c>
      <c r="DF37" s="64" t="e">
        <f>IF(#REF!=7,34,0)</f>
        <v>#REF!</v>
      </c>
      <c r="DG37" s="64" t="e">
        <f>IF(#REF!=8,33,0)</f>
        <v>#REF!</v>
      </c>
      <c r="DH37" s="64" t="e">
        <f>IF(#REF!=9,32,0)</f>
        <v>#REF!</v>
      </c>
      <c r="DI37" s="64" t="e">
        <f>IF(#REF!=10,31,0)</f>
        <v>#REF!</v>
      </c>
      <c r="DJ37" s="64" t="e">
        <f>IF(#REF!=11,30,0)</f>
        <v>#REF!</v>
      </c>
      <c r="DK37" s="64" t="e">
        <f>IF(#REF!=12,29,0)</f>
        <v>#REF!</v>
      </c>
      <c r="DL37" s="64" t="e">
        <f>IF(#REF!=13,28,0)</f>
        <v>#REF!</v>
      </c>
      <c r="DM37" s="64" t="e">
        <f>IF(#REF!=14,27,0)</f>
        <v>#REF!</v>
      </c>
      <c r="DN37" s="64" t="e">
        <f>IF(#REF!=15,26,0)</f>
        <v>#REF!</v>
      </c>
      <c r="DO37" s="64" t="e">
        <f>IF(#REF!=16,25,0)</f>
        <v>#REF!</v>
      </c>
      <c r="DP37" s="64" t="e">
        <f>IF(#REF!=17,24,0)</f>
        <v>#REF!</v>
      </c>
      <c r="DQ37" s="64" t="e">
        <f>IF(#REF!=18,23,0)</f>
        <v>#REF!</v>
      </c>
      <c r="DR37" s="64" t="e">
        <f>IF(#REF!=19,22,0)</f>
        <v>#REF!</v>
      </c>
      <c r="DS37" s="64" t="e">
        <f>IF(#REF!=20,21,0)</f>
        <v>#REF!</v>
      </c>
      <c r="DT37" s="64" t="e">
        <f>IF(#REF!=21,20,0)</f>
        <v>#REF!</v>
      </c>
      <c r="DU37" s="64" t="e">
        <f>IF(#REF!=22,19,0)</f>
        <v>#REF!</v>
      </c>
      <c r="DV37" s="64" t="e">
        <f>IF(#REF!=23,18,0)</f>
        <v>#REF!</v>
      </c>
      <c r="DW37" s="64" t="e">
        <f>IF(#REF!=24,17,0)</f>
        <v>#REF!</v>
      </c>
      <c r="DX37" s="64" t="e">
        <f>IF(#REF!=25,16,0)</f>
        <v>#REF!</v>
      </c>
      <c r="DY37" s="64" t="e">
        <f>IF(#REF!=26,15,0)</f>
        <v>#REF!</v>
      </c>
      <c r="DZ37" s="64" t="e">
        <f>IF(#REF!=27,14,0)</f>
        <v>#REF!</v>
      </c>
      <c r="EA37" s="64" t="e">
        <f>IF(#REF!=28,13,0)</f>
        <v>#REF!</v>
      </c>
      <c r="EB37" s="64" t="e">
        <f>IF(#REF!=29,12,0)</f>
        <v>#REF!</v>
      </c>
      <c r="EC37" s="64" t="e">
        <f>IF(#REF!=30,11,0)</f>
        <v>#REF!</v>
      </c>
      <c r="ED37" s="64" t="e">
        <f>IF(#REF!=31,10,0)</f>
        <v>#REF!</v>
      </c>
      <c r="EE37" s="64" t="e">
        <f>IF(#REF!=32,9,0)</f>
        <v>#REF!</v>
      </c>
      <c r="EF37" s="64" t="e">
        <f>IF(#REF!=33,8,0)</f>
        <v>#REF!</v>
      </c>
      <c r="EG37" s="64" t="e">
        <f>IF(#REF!=34,7,0)</f>
        <v>#REF!</v>
      </c>
      <c r="EH37" s="64" t="e">
        <f>IF(#REF!=35,6,0)</f>
        <v>#REF!</v>
      </c>
      <c r="EI37" s="64" t="e">
        <f>IF(#REF!=36,5,0)</f>
        <v>#REF!</v>
      </c>
      <c r="EJ37" s="64" t="e">
        <f>IF(#REF!=37,4,0)</f>
        <v>#REF!</v>
      </c>
      <c r="EK37" s="64" t="e">
        <f>IF(#REF!=38,3,0)</f>
        <v>#REF!</v>
      </c>
      <c r="EL37" s="64" t="e">
        <f>IF(#REF!=39,2,0)</f>
        <v>#REF!</v>
      </c>
      <c r="EM37" s="64" t="e">
        <f>IF(#REF!=40,1,0)</f>
        <v>#REF!</v>
      </c>
      <c r="EN37" s="64" t="e">
        <f>IF(#REF!&gt;20,0,0)</f>
        <v>#REF!</v>
      </c>
      <c r="EO37" s="64" t="e">
        <f>IF(#REF!="сх",0,0)</f>
        <v>#REF!</v>
      </c>
      <c r="EP37" s="64" t="e">
        <f t="shared" si="3"/>
        <v>#REF!</v>
      </c>
      <c r="EQ37" s="64"/>
      <c r="ER37" s="64" t="e">
        <f>IF(#REF!="сх","ноль",IF(#REF!&gt;0,#REF!,"Ноль"))</f>
        <v>#REF!</v>
      </c>
      <c r="ES37" s="64" t="e">
        <f>IF(#REF!="сх","ноль",IF(#REF!&gt;0,#REF!,"Ноль"))</f>
        <v>#REF!</v>
      </c>
      <c r="ET37" s="64"/>
      <c r="EU37" s="64" t="e">
        <f t="shared" si="4"/>
        <v>#REF!</v>
      </c>
      <c r="EV37" s="64" t="e">
        <f>IF(K37=#REF!,IF(#REF!&lt;#REF!,#REF!,EZ37),#REF!)</f>
        <v>#REF!</v>
      </c>
      <c r="EW37" s="64" t="e">
        <f>IF(K37=#REF!,IF(#REF!&lt;#REF!,0,1))</f>
        <v>#REF!</v>
      </c>
      <c r="EX37" s="64" t="e">
        <f>IF(AND(EU37&gt;=21,EU37&lt;&gt;0),EU37,IF(K37&lt;#REF!,"СТОП",EV37+EW37))</f>
        <v>#REF!</v>
      </c>
      <c r="EY37" s="64"/>
      <c r="EZ37" s="64">
        <v>15</v>
      </c>
      <c r="FA37" s="64">
        <v>16</v>
      </c>
      <c r="FB37" s="64"/>
      <c r="FC37" s="66" t="e">
        <f>IF(#REF!=1,25,0)</f>
        <v>#REF!</v>
      </c>
      <c r="FD37" s="66" t="e">
        <f>IF(#REF!=2,22,0)</f>
        <v>#REF!</v>
      </c>
      <c r="FE37" s="66" t="e">
        <f>IF(#REF!=3,20,0)</f>
        <v>#REF!</v>
      </c>
      <c r="FF37" s="66" t="e">
        <f>IF(#REF!=4,18,0)</f>
        <v>#REF!</v>
      </c>
      <c r="FG37" s="66" t="e">
        <f>IF(#REF!=5,16,0)</f>
        <v>#REF!</v>
      </c>
      <c r="FH37" s="66" t="e">
        <f>IF(#REF!=6,15,0)</f>
        <v>#REF!</v>
      </c>
      <c r="FI37" s="66" t="e">
        <f>IF(#REF!=7,14,0)</f>
        <v>#REF!</v>
      </c>
      <c r="FJ37" s="66" t="e">
        <f>IF(#REF!=8,13,0)</f>
        <v>#REF!</v>
      </c>
      <c r="FK37" s="66" t="e">
        <f>IF(#REF!=9,12,0)</f>
        <v>#REF!</v>
      </c>
      <c r="FL37" s="66" t="e">
        <f>IF(#REF!=10,11,0)</f>
        <v>#REF!</v>
      </c>
      <c r="FM37" s="66" t="e">
        <f>IF(#REF!=11,10,0)</f>
        <v>#REF!</v>
      </c>
      <c r="FN37" s="66" t="e">
        <f>IF(#REF!=12,9,0)</f>
        <v>#REF!</v>
      </c>
      <c r="FO37" s="66" t="e">
        <f>IF(#REF!=13,8,0)</f>
        <v>#REF!</v>
      </c>
      <c r="FP37" s="66" t="e">
        <f>IF(#REF!=14,7,0)</f>
        <v>#REF!</v>
      </c>
      <c r="FQ37" s="66" t="e">
        <f>IF(#REF!=15,6,0)</f>
        <v>#REF!</v>
      </c>
      <c r="FR37" s="66" t="e">
        <f>IF(#REF!=16,5,0)</f>
        <v>#REF!</v>
      </c>
      <c r="FS37" s="66" t="e">
        <f>IF(#REF!=17,4,0)</f>
        <v>#REF!</v>
      </c>
      <c r="FT37" s="66" t="e">
        <f>IF(#REF!=18,3,0)</f>
        <v>#REF!</v>
      </c>
      <c r="FU37" s="66" t="e">
        <f>IF(#REF!=19,2,0)</f>
        <v>#REF!</v>
      </c>
      <c r="FV37" s="66" t="e">
        <f>IF(#REF!=20,1,0)</f>
        <v>#REF!</v>
      </c>
      <c r="FW37" s="66" t="e">
        <f>IF(#REF!&gt;20,0,0)</f>
        <v>#REF!</v>
      </c>
      <c r="FX37" s="66" t="e">
        <f>IF(#REF!="сх",0,0)</f>
        <v>#REF!</v>
      </c>
      <c r="FY37" s="66" t="e">
        <f t="shared" si="5"/>
        <v>#REF!</v>
      </c>
      <c r="FZ37" s="66" t="e">
        <f>IF(#REF!=1,25,0)</f>
        <v>#REF!</v>
      </c>
      <c r="GA37" s="66" t="e">
        <f>IF(#REF!=2,22,0)</f>
        <v>#REF!</v>
      </c>
      <c r="GB37" s="66" t="e">
        <f>IF(#REF!=3,20,0)</f>
        <v>#REF!</v>
      </c>
      <c r="GC37" s="66" t="e">
        <f>IF(#REF!=4,18,0)</f>
        <v>#REF!</v>
      </c>
      <c r="GD37" s="66" t="e">
        <f>IF(#REF!=5,16,0)</f>
        <v>#REF!</v>
      </c>
      <c r="GE37" s="66" t="e">
        <f>IF(#REF!=6,15,0)</f>
        <v>#REF!</v>
      </c>
      <c r="GF37" s="66" t="e">
        <f>IF(#REF!=7,14,0)</f>
        <v>#REF!</v>
      </c>
      <c r="GG37" s="66" t="e">
        <f>IF(#REF!=8,13,0)</f>
        <v>#REF!</v>
      </c>
      <c r="GH37" s="66" t="e">
        <f>IF(#REF!=9,12,0)</f>
        <v>#REF!</v>
      </c>
      <c r="GI37" s="66" t="e">
        <f>IF(#REF!=10,11,0)</f>
        <v>#REF!</v>
      </c>
      <c r="GJ37" s="66" t="e">
        <f>IF(#REF!=11,10,0)</f>
        <v>#REF!</v>
      </c>
      <c r="GK37" s="66" t="e">
        <f>IF(#REF!=12,9,0)</f>
        <v>#REF!</v>
      </c>
      <c r="GL37" s="66" t="e">
        <f>IF(#REF!=13,8,0)</f>
        <v>#REF!</v>
      </c>
      <c r="GM37" s="66" t="e">
        <f>IF(#REF!=14,7,0)</f>
        <v>#REF!</v>
      </c>
      <c r="GN37" s="66" t="e">
        <f>IF(#REF!=15,6,0)</f>
        <v>#REF!</v>
      </c>
      <c r="GO37" s="66" t="e">
        <f>IF(#REF!=16,5,0)</f>
        <v>#REF!</v>
      </c>
      <c r="GP37" s="66" t="e">
        <f>IF(#REF!=17,4,0)</f>
        <v>#REF!</v>
      </c>
      <c r="GQ37" s="66" t="e">
        <f>IF(#REF!=18,3,0)</f>
        <v>#REF!</v>
      </c>
      <c r="GR37" s="66" t="e">
        <f>IF(#REF!=19,2,0)</f>
        <v>#REF!</v>
      </c>
      <c r="GS37" s="66" t="e">
        <f>IF(#REF!=20,1,0)</f>
        <v>#REF!</v>
      </c>
      <c r="GT37" s="66" t="e">
        <f>IF(#REF!&gt;20,0,0)</f>
        <v>#REF!</v>
      </c>
      <c r="GU37" s="66" t="e">
        <f>IF(#REF!="сх",0,0)</f>
        <v>#REF!</v>
      </c>
      <c r="GV37" s="66" t="e">
        <f t="shared" si="6"/>
        <v>#REF!</v>
      </c>
      <c r="GW37" s="66" t="e">
        <f>IF(#REF!=1,100,0)</f>
        <v>#REF!</v>
      </c>
      <c r="GX37" s="66" t="e">
        <f>IF(#REF!=2,98,0)</f>
        <v>#REF!</v>
      </c>
      <c r="GY37" s="66" t="e">
        <f>IF(#REF!=3,95,0)</f>
        <v>#REF!</v>
      </c>
      <c r="GZ37" s="66" t="e">
        <f>IF(#REF!=4,93,0)</f>
        <v>#REF!</v>
      </c>
      <c r="HA37" s="66" t="e">
        <f>IF(#REF!=5,90,0)</f>
        <v>#REF!</v>
      </c>
      <c r="HB37" s="66" t="e">
        <f>IF(#REF!=6,88,0)</f>
        <v>#REF!</v>
      </c>
      <c r="HC37" s="66" t="e">
        <f>IF(#REF!=7,85,0)</f>
        <v>#REF!</v>
      </c>
      <c r="HD37" s="66" t="e">
        <f>IF(#REF!=8,83,0)</f>
        <v>#REF!</v>
      </c>
      <c r="HE37" s="66" t="e">
        <f>IF(#REF!=9,80,0)</f>
        <v>#REF!</v>
      </c>
      <c r="HF37" s="66" t="e">
        <f>IF(#REF!=10,78,0)</f>
        <v>#REF!</v>
      </c>
      <c r="HG37" s="66" t="e">
        <f>IF(#REF!=11,75,0)</f>
        <v>#REF!</v>
      </c>
      <c r="HH37" s="66" t="e">
        <f>IF(#REF!=12,73,0)</f>
        <v>#REF!</v>
      </c>
      <c r="HI37" s="66" t="e">
        <f>IF(#REF!=13,70,0)</f>
        <v>#REF!</v>
      </c>
      <c r="HJ37" s="66" t="e">
        <f>IF(#REF!=14,68,0)</f>
        <v>#REF!</v>
      </c>
      <c r="HK37" s="66" t="e">
        <f>IF(#REF!=15,65,0)</f>
        <v>#REF!</v>
      </c>
      <c r="HL37" s="66" t="e">
        <f>IF(#REF!=16,63,0)</f>
        <v>#REF!</v>
      </c>
      <c r="HM37" s="66" t="e">
        <f>IF(#REF!=17,60,0)</f>
        <v>#REF!</v>
      </c>
      <c r="HN37" s="66" t="e">
        <f>IF(#REF!=18,58,0)</f>
        <v>#REF!</v>
      </c>
      <c r="HO37" s="66" t="e">
        <f>IF(#REF!=19,55,0)</f>
        <v>#REF!</v>
      </c>
      <c r="HP37" s="66" t="e">
        <f>IF(#REF!=20,53,0)</f>
        <v>#REF!</v>
      </c>
      <c r="HQ37" s="66" t="e">
        <f>IF(#REF!&gt;20,0,0)</f>
        <v>#REF!</v>
      </c>
      <c r="HR37" s="66" t="e">
        <f>IF(#REF!="сх",0,0)</f>
        <v>#REF!</v>
      </c>
      <c r="HS37" s="66" t="e">
        <f t="shared" si="7"/>
        <v>#REF!</v>
      </c>
      <c r="HT37" s="66" t="e">
        <f>IF(#REF!=1,100,0)</f>
        <v>#REF!</v>
      </c>
      <c r="HU37" s="66" t="e">
        <f>IF(#REF!=2,98,0)</f>
        <v>#REF!</v>
      </c>
      <c r="HV37" s="66" t="e">
        <f>IF(#REF!=3,95,0)</f>
        <v>#REF!</v>
      </c>
      <c r="HW37" s="66" t="e">
        <f>IF(#REF!=4,93,0)</f>
        <v>#REF!</v>
      </c>
      <c r="HX37" s="66" t="e">
        <f>IF(#REF!=5,90,0)</f>
        <v>#REF!</v>
      </c>
      <c r="HY37" s="66" t="e">
        <f>IF(#REF!=6,88,0)</f>
        <v>#REF!</v>
      </c>
      <c r="HZ37" s="66" t="e">
        <f>IF(#REF!=7,85,0)</f>
        <v>#REF!</v>
      </c>
      <c r="IA37" s="66" t="e">
        <f>IF(#REF!=8,83,0)</f>
        <v>#REF!</v>
      </c>
      <c r="IB37" s="66" t="e">
        <f>IF(#REF!=9,80,0)</f>
        <v>#REF!</v>
      </c>
      <c r="IC37" s="66" t="e">
        <f>IF(#REF!=10,78,0)</f>
        <v>#REF!</v>
      </c>
      <c r="ID37" s="66" t="e">
        <f>IF(#REF!=11,75,0)</f>
        <v>#REF!</v>
      </c>
      <c r="IE37" s="66" t="e">
        <f>IF(#REF!=12,73,0)</f>
        <v>#REF!</v>
      </c>
      <c r="IF37" s="66" t="e">
        <f>IF(#REF!=13,70,0)</f>
        <v>#REF!</v>
      </c>
      <c r="IG37" s="66" t="e">
        <f>IF(#REF!=14,68,0)</f>
        <v>#REF!</v>
      </c>
      <c r="IH37" s="66" t="e">
        <f>IF(#REF!=15,65,0)</f>
        <v>#REF!</v>
      </c>
      <c r="II37" s="66" t="e">
        <f>IF(#REF!=16,63,0)</f>
        <v>#REF!</v>
      </c>
      <c r="IJ37" s="66" t="e">
        <f>IF(#REF!=17,60,0)</f>
        <v>#REF!</v>
      </c>
      <c r="IK37" s="66" t="e">
        <f>IF(#REF!=18,58,0)</f>
        <v>#REF!</v>
      </c>
      <c r="IL37" s="66" t="e">
        <f>IF(#REF!=19,55,0)</f>
        <v>#REF!</v>
      </c>
      <c r="IM37" s="66" t="e">
        <f>IF(#REF!=20,53,0)</f>
        <v>#REF!</v>
      </c>
      <c r="IN37" s="66" t="e">
        <f>IF(#REF!&gt;20,0,0)</f>
        <v>#REF!</v>
      </c>
      <c r="IO37" s="66" t="e">
        <f>IF(#REF!="сх",0,0)</f>
        <v>#REF!</v>
      </c>
      <c r="IP37" s="66" t="e">
        <f t="shared" si="8"/>
        <v>#REF!</v>
      </c>
      <c r="IQ37" s="64"/>
      <c r="IR37" s="64"/>
      <c r="IS37" s="64"/>
      <c r="IT37" s="64"/>
    </row>
    <row r="38" spans="1:254" s="67" customFormat="1" ht="15.75">
      <c r="A38" s="261"/>
      <c r="B38" s="263"/>
      <c r="C38" s="266"/>
      <c r="D38" s="288"/>
      <c r="E38" s="131" t="s">
        <v>58</v>
      </c>
      <c r="F38" s="134" t="s">
        <v>74</v>
      </c>
      <c r="G38" s="114">
        <v>155</v>
      </c>
      <c r="H38" s="114">
        <v>4</v>
      </c>
      <c r="I38" s="179">
        <v>76</v>
      </c>
      <c r="J38" s="269"/>
      <c r="K38" s="272"/>
      <c r="L38" s="63" t="e">
        <f>#REF!+#REF!</f>
        <v>#REF!</v>
      </c>
      <c r="M38" s="64"/>
      <c r="N38" s="65"/>
      <c r="O38" s="64" t="e">
        <f>IF(#REF!=1,25,0)</f>
        <v>#REF!</v>
      </c>
      <c r="P38" s="64" t="e">
        <f>IF(#REF!=2,22,0)</f>
        <v>#REF!</v>
      </c>
      <c r="Q38" s="64" t="e">
        <f>IF(#REF!=3,20,0)</f>
        <v>#REF!</v>
      </c>
      <c r="R38" s="64" t="e">
        <f>IF(#REF!=4,18,0)</f>
        <v>#REF!</v>
      </c>
      <c r="S38" s="64" t="e">
        <f>IF(#REF!=5,16,0)</f>
        <v>#REF!</v>
      </c>
      <c r="T38" s="64" t="e">
        <f>IF(#REF!=6,15,0)</f>
        <v>#REF!</v>
      </c>
      <c r="U38" s="64" t="e">
        <f>IF(#REF!=7,14,0)</f>
        <v>#REF!</v>
      </c>
      <c r="V38" s="64" t="e">
        <f>IF(#REF!=8,13,0)</f>
        <v>#REF!</v>
      </c>
      <c r="W38" s="64" t="e">
        <f>IF(#REF!=9,12,0)</f>
        <v>#REF!</v>
      </c>
      <c r="X38" s="64" t="e">
        <f>IF(#REF!=10,11,0)</f>
        <v>#REF!</v>
      </c>
      <c r="Y38" s="64" t="e">
        <f>IF(#REF!=11,10,0)</f>
        <v>#REF!</v>
      </c>
      <c r="Z38" s="64" t="e">
        <f>IF(#REF!=12,9,0)</f>
        <v>#REF!</v>
      </c>
      <c r="AA38" s="64" t="e">
        <f>IF(#REF!=13,8,0)</f>
        <v>#REF!</v>
      </c>
      <c r="AB38" s="64" t="e">
        <f>IF(#REF!=14,7,0)</f>
        <v>#REF!</v>
      </c>
      <c r="AC38" s="64" t="e">
        <f>IF(#REF!=15,6,0)</f>
        <v>#REF!</v>
      </c>
      <c r="AD38" s="64" t="e">
        <f>IF(#REF!=16,5,0)</f>
        <v>#REF!</v>
      </c>
      <c r="AE38" s="64" t="e">
        <f>IF(#REF!=17,4,0)</f>
        <v>#REF!</v>
      </c>
      <c r="AF38" s="64" t="e">
        <f>IF(#REF!=18,3,0)</f>
        <v>#REF!</v>
      </c>
      <c r="AG38" s="64" t="e">
        <f>IF(#REF!=19,2,0)</f>
        <v>#REF!</v>
      </c>
      <c r="AH38" s="64" t="e">
        <f>IF(#REF!=20,1,0)</f>
        <v>#REF!</v>
      </c>
      <c r="AI38" s="64" t="e">
        <f>IF(#REF!&gt;20,0,0)</f>
        <v>#REF!</v>
      </c>
      <c r="AJ38" s="64" t="e">
        <f>IF(#REF!="сх",0,0)</f>
        <v>#REF!</v>
      </c>
      <c r="AK38" s="64" t="e">
        <f t="shared" si="0"/>
        <v>#REF!</v>
      </c>
      <c r="AL38" s="64" t="e">
        <f>IF(#REF!=1,25,0)</f>
        <v>#REF!</v>
      </c>
      <c r="AM38" s="64" t="e">
        <f>IF(#REF!=2,22,0)</f>
        <v>#REF!</v>
      </c>
      <c r="AN38" s="64" t="e">
        <f>IF(#REF!=3,20,0)</f>
        <v>#REF!</v>
      </c>
      <c r="AO38" s="64" t="e">
        <f>IF(#REF!=4,18,0)</f>
        <v>#REF!</v>
      </c>
      <c r="AP38" s="64" t="e">
        <f>IF(#REF!=5,16,0)</f>
        <v>#REF!</v>
      </c>
      <c r="AQ38" s="64" t="e">
        <f>IF(#REF!=6,15,0)</f>
        <v>#REF!</v>
      </c>
      <c r="AR38" s="64" t="e">
        <f>IF(#REF!=7,14,0)</f>
        <v>#REF!</v>
      </c>
      <c r="AS38" s="64" t="e">
        <f>IF(#REF!=8,13,0)</f>
        <v>#REF!</v>
      </c>
      <c r="AT38" s="64" t="e">
        <f>IF(#REF!=9,12,0)</f>
        <v>#REF!</v>
      </c>
      <c r="AU38" s="64" t="e">
        <f>IF(#REF!=10,11,0)</f>
        <v>#REF!</v>
      </c>
      <c r="AV38" s="64" t="e">
        <f>IF(#REF!=11,10,0)</f>
        <v>#REF!</v>
      </c>
      <c r="AW38" s="64" t="e">
        <f>IF(#REF!=12,9,0)</f>
        <v>#REF!</v>
      </c>
      <c r="AX38" s="64" t="e">
        <f>IF(#REF!=13,8,0)</f>
        <v>#REF!</v>
      </c>
      <c r="AY38" s="64" t="e">
        <f>IF(#REF!=14,7,0)</f>
        <v>#REF!</v>
      </c>
      <c r="AZ38" s="64" t="e">
        <f>IF(#REF!=15,6,0)</f>
        <v>#REF!</v>
      </c>
      <c r="BA38" s="64" t="e">
        <f>IF(#REF!=16,5,0)</f>
        <v>#REF!</v>
      </c>
      <c r="BB38" s="64" t="e">
        <f>IF(#REF!=17,4,0)</f>
        <v>#REF!</v>
      </c>
      <c r="BC38" s="64" t="e">
        <f>IF(#REF!=18,3,0)</f>
        <v>#REF!</v>
      </c>
      <c r="BD38" s="64" t="e">
        <f>IF(#REF!=19,2,0)</f>
        <v>#REF!</v>
      </c>
      <c r="BE38" s="64" t="e">
        <f>IF(#REF!=20,1,0)</f>
        <v>#REF!</v>
      </c>
      <c r="BF38" s="64" t="e">
        <f>IF(#REF!&gt;20,0,0)</f>
        <v>#REF!</v>
      </c>
      <c r="BG38" s="64" t="e">
        <f>IF(#REF!="сх",0,0)</f>
        <v>#REF!</v>
      </c>
      <c r="BH38" s="64" t="e">
        <f t="shared" si="1"/>
        <v>#REF!</v>
      </c>
      <c r="BI38" s="64" t="e">
        <f>IF(#REF!=1,45,0)</f>
        <v>#REF!</v>
      </c>
      <c r="BJ38" s="64" t="e">
        <f>IF(#REF!=2,42,0)</f>
        <v>#REF!</v>
      </c>
      <c r="BK38" s="64" t="e">
        <f>IF(#REF!=3,40,0)</f>
        <v>#REF!</v>
      </c>
      <c r="BL38" s="64" t="e">
        <f>IF(#REF!=4,38,0)</f>
        <v>#REF!</v>
      </c>
      <c r="BM38" s="64" t="e">
        <f>IF(#REF!=5,36,0)</f>
        <v>#REF!</v>
      </c>
      <c r="BN38" s="64" t="e">
        <f>IF(#REF!=6,35,0)</f>
        <v>#REF!</v>
      </c>
      <c r="BO38" s="64" t="e">
        <f>IF(#REF!=7,34,0)</f>
        <v>#REF!</v>
      </c>
      <c r="BP38" s="64" t="e">
        <f>IF(#REF!=8,33,0)</f>
        <v>#REF!</v>
      </c>
      <c r="BQ38" s="64" t="e">
        <f>IF(#REF!=9,32,0)</f>
        <v>#REF!</v>
      </c>
      <c r="BR38" s="64" t="e">
        <f>IF(#REF!=10,31,0)</f>
        <v>#REF!</v>
      </c>
      <c r="BS38" s="64" t="e">
        <f>IF(#REF!=11,30,0)</f>
        <v>#REF!</v>
      </c>
      <c r="BT38" s="64" t="e">
        <f>IF(#REF!=12,29,0)</f>
        <v>#REF!</v>
      </c>
      <c r="BU38" s="64" t="e">
        <f>IF(#REF!=13,28,0)</f>
        <v>#REF!</v>
      </c>
      <c r="BV38" s="64" t="e">
        <f>IF(#REF!=14,27,0)</f>
        <v>#REF!</v>
      </c>
      <c r="BW38" s="64" t="e">
        <f>IF(#REF!=15,26,0)</f>
        <v>#REF!</v>
      </c>
      <c r="BX38" s="64" t="e">
        <f>IF(#REF!=16,25,0)</f>
        <v>#REF!</v>
      </c>
      <c r="BY38" s="64" t="e">
        <f>IF(#REF!=17,24,0)</f>
        <v>#REF!</v>
      </c>
      <c r="BZ38" s="64" t="e">
        <f>IF(#REF!=18,23,0)</f>
        <v>#REF!</v>
      </c>
      <c r="CA38" s="64" t="e">
        <f>IF(#REF!=19,22,0)</f>
        <v>#REF!</v>
      </c>
      <c r="CB38" s="64" t="e">
        <f>IF(#REF!=20,21,0)</f>
        <v>#REF!</v>
      </c>
      <c r="CC38" s="64" t="e">
        <f>IF(#REF!=21,20,0)</f>
        <v>#REF!</v>
      </c>
      <c r="CD38" s="64" t="e">
        <f>IF(#REF!=22,19,0)</f>
        <v>#REF!</v>
      </c>
      <c r="CE38" s="64" t="e">
        <f>IF(#REF!=23,18,0)</f>
        <v>#REF!</v>
      </c>
      <c r="CF38" s="64" t="e">
        <f>IF(#REF!=24,17,0)</f>
        <v>#REF!</v>
      </c>
      <c r="CG38" s="64" t="e">
        <f>IF(#REF!=25,16,0)</f>
        <v>#REF!</v>
      </c>
      <c r="CH38" s="64" t="e">
        <f>IF(#REF!=26,15,0)</f>
        <v>#REF!</v>
      </c>
      <c r="CI38" s="64" t="e">
        <f>IF(#REF!=27,14,0)</f>
        <v>#REF!</v>
      </c>
      <c r="CJ38" s="64" t="e">
        <f>IF(#REF!=28,13,0)</f>
        <v>#REF!</v>
      </c>
      <c r="CK38" s="64" t="e">
        <f>IF(#REF!=29,12,0)</f>
        <v>#REF!</v>
      </c>
      <c r="CL38" s="64" t="e">
        <f>IF(#REF!=30,11,0)</f>
        <v>#REF!</v>
      </c>
      <c r="CM38" s="64" t="e">
        <f>IF(#REF!=31,10,0)</f>
        <v>#REF!</v>
      </c>
      <c r="CN38" s="64" t="e">
        <f>IF(#REF!=32,9,0)</f>
        <v>#REF!</v>
      </c>
      <c r="CO38" s="64" t="e">
        <f>IF(#REF!=33,8,0)</f>
        <v>#REF!</v>
      </c>
      <c r="CP38" s="64" t="e">
        <f>IF(#REF!=34,7,0)</f>
        <v>#REF!</v>
      </c>
      <c r="CQ38" s="64" t="e">
        <f>IF(#REF!=35,6,0)</f>
        <v>#REF!</v>
      </c>
      <c r="CR38" s="64" t="e">
        <f>IF(#REF!=36,5,0)</f>
        <v>#REF!</v>
      </c>
      <c r="CS38" s="64" t="e">
        <f>IF(#REF!=37,4,0)</f>
        <v>#REF!</v>
      </c>
      <c r="CT38" s="64" t="e">
        <f>IF(#REF!=38,3,0)</f>
        <v>#REF!</v>
      </c>
      <c r="CU38" s="64" t="e">
        <f>IF(#REF!=39,2,0)</f>
        <v>#REF!</v>
      </c>
      <c r="CV38" s="64" t="e">
        <f>IF(#REF!=40,1,0)</f>
        <v>#REF!</v>
      </c>
      <c r="CW38" s="64" t="e">
        <f>IF(#REF!&gt;20,0,0)</f>
        <v>#REF!</v>
      </c>
      <c r="CX38" s="64" t="e">
        <f>IF(#REF!="сх",0,0)</f>
        <v>#REF!</v>
      </c>
      <c r="CY38" s="64" t="e">
        <f t="shared" si="2"/>
        <v>#REF!</v>
      </c>
      <c r="CZ38" s="64" t="e">
        <f>IF(#REF!=1,45,0)</f>
        <v>#REF!</v>
      </c>
      <c r="DA38" s="64" t="e">
        <f>IF(#REF!=2,42,0)</f>
        <v>#REF!</v>
      </c>
      <c r="DB38" s="64" t="e">
        <f>IF(#REF!=3,40,0)</f>
        <v>#REF!</v>
      </c>
      <c r="DC38" s="64" t="e">
        <f>IF(#REF!=4,38,0)</f>
        <v>#REF!</v>
      </c>
      <c r="DD38" s="64" t="e">
        <f>IF(#REF!=5,36,0)</f>
        <v>#REF!</v>
      </c>
      <c r="DE38" s="64" t="e">
        <f>IF(#REF!=6,35,0)</f>
        <v>#REF!</v>
      </c>
      <c r="DF38" s="64" t="e">
        <f>IF(#REF!=7,34,0)</f>
        <v>#REF!</v>
      </c>
      <c r="DG38" s="64" t="e">
        <f>IF(#REF!=8,33,0)</f>
        <v>#REF!</v>
      </c>
      <c r="DH38" s="64" t="e">
        <f>IF(#REF!=9,32,0)</f>
        <v>#REF!</v>
      </c>
      <c r="DI38" s="64" t="e">
        <f>IF(#REF!=10,31,0)</f>
        <v>#REF!</v>
      </c>
      <c r="DJ38" s="64" t="e">
        <f>IF(#REF!=11,30,0)</f>
        <v>#REF!</v>
      </c>
      <c r="DK38" s="64" t="e">
        <f>IF(#REF!=12,29,0)</f>
        <v>#REF!</v>
      </c>
      <c r="DL38" s="64" t="e">
        <f>IF(#REF!=13,28,0)</f>
        <v>#REF!</v>
      </c>
      <c r="DM38" s="64" t="e">
        <f>IF(#REF!=14,27,0)</f>
        <v>#REF!</v>
      </c>
      <c r="DN38" s="64" t="e">
        <f>IF(#REF!=15,26,0)</f>
        <v>#REF!</v>
      </c>
      <c r="DO38" s="64" t="e">
        <f>IF(#REF!=16,25,0)</f>
        <v>#REF!</v>
      </c>
      <c r="DP38" s="64" t="e">
        <f>IF(#REF!=17,24,0)</f>
        <v>#REF!</v>
      </c>
      <c r="DQ38" s="64" t="e">
        <f>IF(#REF!=18,23,0)</f>
        <v>#REF!</v>
      </c>
      <c r="DR38" s="64" t="e">
        <f>IF(#REF!=19,22,0)</f>
        <v>#REF!</v>
      </c>
      <c r="DS38" s="64" t="e">
        <f>IF(#REF!=20,21,0)</f>
        <v>#REF!</v>
      </c>
      <c r="DT38" s="64" t="e">
        <f>IF(#REF!=21,20,0)</f>
        <v>#REF!</v>
      </c>
      <c r="DU38" s="64" t="e">
        <f>IF(#REF!=22,19,0)</f>
        <v>#REF!</v>
      </c>
      <c r="DV38" s="64" t="e">
        <f>IF(#REF!=23,18,0)</f>
        <v>#REF!</v>
      </c>
      <c r="DW38" s="64" t="e">
        <f>IF(#REF!=24,17,0)</f>
        <v>#REF!</v>
      </c>
      <c r="DX38" s="64" t="e">
        <f>IF(#REF!=25,16,0)</f>
        <v>#REF!</v>
      </c>
      <c r="DY38" s="64" t="e">
        <f>IF(#REF!=26,15,0)</f>
        <v>#REF!</v>
      </c>
      <c r="DZ38" s="64" t="e">
        <f>IF(#REF!=27,14,0)</f>
        <v>#REF!</v>
      </c>
      <c r="EA38" s="64" t="e">
        <f>IF(#REF!=28,13,0)</f>
        <v>#REF!</v>
      </c>
      <c r="EB38" s="64" t="e">
        <f>IF(#REF!=29,12,0)</f>
        <v>#REF!</v>
      </c>
      <c r="EC38" s="64" t="e">
        <f>IF(#REF!=30,11,0)</f>
        <v>#REF!</v>
      </c>
      <c r="ED38" s="64" t="e">
        <f>IF(#REF!=31,10,0)</f>
        <v>#REF!</v>
      </c>
      <c r="EE38" s="64" t="e">
        <f>IF(#REF!=32,9,0)</f>
        <v>#REF!</v>
      </c>
      <c r="EF38" s="64" t="e">
        <f>IF(#REF!=33,8,0)</f>
        <v>#REF!</v>
      </c>
      <c r="EG38" s="64" t="e">
        <f>IF(#REF!=34,7,0)</f>
        <v>#REF!</v>
      </c>
      <c r="EH38" s="64" t="e">
        <f>IF(#REF!=35,6,0)</f>
        <v>#REF!</v>
      </c>
      <c r="EI38" s="64" t="e">
        <f>IF(#REF!=36,5,0)</f>
        <v>#REF!</v>
      </c>
      <c r="EJ38" s="64" t="e">
        <f>IF(#REF!=37,4,0)</f>
        <v>#REF!</v>
      </c>
      <c r="EK38" s="64" t="e">
        <f>IF(#REF!=38,3,0)</f>
        <v>#REF!</v>
      </c>
      <c r="EL38" s="64" t="e">
        <f>IF(#REF!=39,2,0)</f>
        <v>#REF!</v>
      </c>
      <c r="EM38" s="64" t="e">
        <f>IF(#REF!=40,1,0)</f>
        <v>#REF!</v>
      </c>
      <c r="EN38" s="64" t="e">
        <f>IF(#REF!&gt;20,0,0)</f>
        <v>#REF!</v>
      </c>
      <c r="EO38" s="64" t="e">
        <f>IF(#REF!="сх",0,0)</f>
        <v>#REF!</v>
      </c>
      <c r="EP38" s="64" t="e">
        <f t="shared" si="3"/>
        <v>#REF!</v>
      </c>
      <c r="EQ38" s="64"/>
      <c r="ER38" s="64" t="e">
        <f>IF(#REF!="сх","ноль",IF(#REF!&gt;0,#REF!,"Ноль"))</f>
        <v>#REF!</v>
      </c>
      <c r="ES38" s="64" t="e">
        <f>IF(#REF!="сх","ноль",IF(#REF!&gt;0,#REF!,"Ноль"))</f>
        <v>#REF!</v>
      </c>
      <c r="ET38" s="64"/>
      <c r="EU38" s="64" t="e">
        <f t="shared" si="4"/>
        <v>#REF!</v>
      </c>
      <c r="EV38" s="64" t="e">
        <f>IF(K38=#REF!,IF(#REF!&lt;#REF!,#REF!,EZ38),#REF!)</f>
        <v>#REF!</v>
      </c>
      <c r="EW38" s="64" t="e">
        <f>IF(K38=#REF!,IF(#REF!&lt;#REF!,0,1))</f>
        <v>#REF!</v>
      </c>
      <c r="EX38" s="64" t="e">
        <f>IF(AND(EU38&gt;=21,EU38&lt;&gt;0),EU38,IF(K38&lt;#REF!,"СТОП",EV38+EW38))</f>
        <v>#REF!</v>
      </c>
      <c r="EY38" s="64"/>
      <c r="EZ38" s="64">
        <v>15</v>
      </c>
      <c r="FA38" s="64">
        <v>16</v>
      </c>
      <c r="FB38" s="64"/>
      <c r="FC38" s="66" t="e">
        <f>IF(#REF!=1,25,0)</f>
        <v>#REF!</v>
      </c>
      <c r="FD38" s="66" t="e">
        <f>IF(#REF!=2,22,0)</f>
        <v>#REF!</v>
      </c>
      <c r="FE38" s="66" t="e">
        <f>IF(#REF!=3,20,0)</f>
        <v>#REF!</v>
      </c>
      <c r="FF38" s="66" t="e">
        <f>IF(#REF!=4,18,0)</f>
        <v>#REF!</v>
      </c>
      <c r="FG38" s="66" t="e">
        <f>IF(#REF!=5,16,0)</f>
        <v>#REF!</v>
      </c>
      <c r="FH38" s="66" t="e">
        <f>IF(#REF!=6,15,0)</f>
        <v>#REF!</v>
      </c>
      <c r="FI38" s="66" t="e">
        <f>IF(#REF!=7,14,0)</f>
        <v>#REF!</v>
      </c>
      <c r="FJ38" s="66" t="e">
        <f>IF(#REF!=8,13,0)</f>
        <v>#REF!</v>
      </c>
      <c r="FK38" s="66" t="e">
        <f>IF(#REF!=9,12,0)</f>
        <v>#REF!</v>
      </c>
      <c r="FL38" s="66" t="e">
        <f>IF(#REF!=10,11,0)</f>
        <v>#REF!</v>
      </c>
      <c r="FM38" s="66" t="e">
        <f>IF(#REF!=11,10,0)</f>
        <v>#REF!</v>
      </c>
      <c r="FN38" s="66" t="e">
        <f>IF(#REF!=12,9,0)</f>
        <v>#REF!</v>
      </c>
      <c r="FO38" s="66" t="e">
        <f>IF(#REF!=13,8,0)</f>
        <v>#REF!</v>
      </c>
      <c r="FP38" s="66" t="e">
        <f>IF(#REF!=14,7,0)</f>
        <v>#REF!</v>
      </c>
      <c r="FQ38" s="66" t="e">
        <f>IF(#REF!=15,6,0)</f>
        <v>#REF!</v>
      </c>
      <c r="FR38" s="66" t="e">
        <f>IF(#REF!=16,5,0)</f>
        <v>#REF!</v>
      </c>
      <c r="FS38" s="66" t="e">
        <f>IF(#REF!=17,4,0)</f>
        <v>#REF!</v>
      </c>
      <c r="FT38" s="66" t="e">
        <f>IF(#REF!=18,3,0)</f>
        <v>#REF!</v>
      </c>
      <c r="FU38" s="66" t="e">
        <f>IF(#REF!=19,2,0)</f>
        <v>#REF!</v>
      </c>
      <c r="FV38" s="66" t="e">
        <f>IF(#REF!=20,1,0)</f>
        <v>#REF!</v>
      </c>
      <c r="FW38" s="66" t="e">
        <f>IF(#REF!&gt;20,0,0)</f>
        <v>#REF!</v>
      </c>
      <c r="FX38" s="66" t="e">
        <f>IF(#REF!="сх",0,0)</f>
        <v>#REF!</v>
      </c>
      <c r="FY38" s="66" t="e">
        <f t="shared" si="5"/>
        <v>#REF!</v>
      </c>
      <c r="FZ38" s="66" t="e">
        <f>IF(#REF!=1,25,0)</f>
        <v>#REF!</v>
      </c>
      <c r="GA38" s="66" t="e">
        <f>IF(#REF!=2,22,0)</f>
        <v>#REF!</v>
      </c>
      <c r="GB38" s="66" t="e">
        <f>IF(#REF!=3,20,0)</f>
        <v>#REF!</v>
      </c>
      <c r="GC38" s="66" t="e">
        <f>IF(#REF!=4,18,0)</f>
        <v>#REF!</v>
      </c>
      <c r="GD38" s="66" t="e">
        <f>IF(#REF!=5,16,0)</f>
        <v>#REF!</v>
      </c>
      <c r="GE38" s="66" t="e">
        <f>IF(#REF!=6,15,0)</f>
        <v>#REF!</v>
      </c>
      <c r="GF38" s="66" t="e">
        <f>IF(#REF!=7,14,0)</f>
        <v>#REF!</v>
      </c>
      <c r="GG38" s="66" t="e">
        <f>IF(#REF!=8,13,0)</f>
        <v>#REF!</v>
      </c>
      <c r="GH38" s="66" t="e">
        <f>IF(#REF!=9,12,0)</f>
        <v>#REF!</v>
      </c>
      <c r="GI38" s="66" t="e">
        <f>IF(#REF!=10,11,0)</f>
        <v>#REF!</v>
      </c>
      <c r="GJ38" s="66" t="e">
        <f>IF(#REF!=11,10,0)</f>
        <v>#REF!</v>
      </c>
      <c r="GK38" s="66" t="e">
        <f>IF(#REF!=12,9,0)</f>
        <v>#REF!</v>
      </c>
      <c r="GL38" s="66" t="e">
        <f>IF(#REF!=13,8,0)</f>
        <v>#REF!</v>
      </c>
      <c r="GM38" s="66" t="e">
        <f>IF(#REF!=14,7,0)</f>
        <v>#REF!</v>
      </c>
      <c r="GN38" s="66" t="e">
        <f>IF(#REF!=15,6,0)</f>
        <v>#REF!</v>
      </c>
      <c r="GO38" s="66" t="e">
        <f>IF(#REF!=16,5,0)</f>
        <v>#REF!</v>
      </c>
      <c r="GP38" s="66" t="e">
        <f>IF(#REF!=17,4,0)</f>
        <v>#REF!</v>
      </c>
      <c r="GQ38" s="66" t="e">
        <f>IF(#REF!=18,3,0)</f>
        <v>#REF!</v>
      </c>
      <c r="GR38" s="66" t="e">
        <f>IF(#REF!=19,2,0)</f>
        <v>#REF!</v>
      </c>
      <c r="GS38" s="66" t="e">
        <f>IF(#REF!=20,1,0)</f>
        <v>#REF!</v>
      </c>
      <c r="GT38" s="66" t="e">
        <f>IF(#REF!&gt;20,0,0)</f>
        <v>#REF!</v>
      </c>
      <c r="GU38" s="66" t="e">
        <f>IF(#REF!="сх",0,0)</f>
        <v>#REF!</v>
      </c>
      <c r="GV38" s="66" t="e">
        <f t="shared" si="6"/>
        <v>#REF!</v>
      </c>
      <c r="GW38" s="66" t="e">
        <f>IF(#REF!=1,100,0)</f>
        <v>#REF!</v>
      </c>
      <c r="GX38" s="66" t="e">
        <f>IF(#REF!=2,98,0)</f>
        <v>#REF!</v>
      </c>
      <c r="GY38" s="66" t="e">
        <f>IF(#REF!=3,95,0)</f>
        <v>#REF!</v>
      </c>
      <c r="GZ38" s="66" t="e">
        <f>IF(#REF!=4,93,0)</f>
        <v>#REF!</v>
      </c>
      <c r="HA38" s="66" t="e">
        <f>IF(#REF!=5,90,0)</f>
        <v>#REF!</v>
      </c>
      <c r="HB38" s="66" t="e">
        <f>IF(#REF!=6,88,0)</f>
        <v>#REF!</v>
      </c>
      <c r="HC38" s="66" t="e">
        <f>IF(#REF!=7,85,0)</f>
        <v>#REF!</v>
      </c>
      <c r="HD38" s="66" t="e">
        <f>IF(#REF!=8,83,0)</f>
        <v>#REF!</v>
      </c>
      <c r="HE38" s="66" t="e">
        <f>IF(#REF!=9,80,0)</f>
        <v>#REF!</v>
      </c>
      <c r="HF38" s="66" t="e">
        <f>IF(#REF!=10,78,0)</f>
        <v>#REF!</v>
      </c>
      <c r="HG38" s="66" t="e">
        <f>IF(#REF!=11,75,0)</f>
        <v>#REF!</v>
      </c>
      <c r="HH38" s="66" t="e">
        <f>IF(#REF!=12,73,0)</f>
        <v>#REF!</v>
      </c>
      <c r="HI38" s="66" t="e">
        <f>IF(#REF!=13,70,0)</f>
        <v>#REF!</v>
      </c>
      <c r="HJ38" s="66" t="e">
        <f>IF(#REF!=14,68,0)</f>
        <v>#REF!</v>
      </c>
      <c r="HK38" s="66" t="e">
        <f>IF(#REF!=15,65,0)</f>
        <v>#REF!</v>
      </c>
      <c r="HL38" s="66" t="e">
        <f>IF(#REF!=16,63,0)</f>
        <v>#REF!</v>
      </c>
      <c r="HM38" s="66" t="e">
        <f>IF(#REF!=17,60,0)</f>
        <v>#REF!</v>
      </c>
      <c r="HN38" s="66" t="e">
        <f>IF(#REF!=18,58,0)</f>
        <v>#REF!</v>
      </c>
      <c r="HO38" s="66" t="e">
        <f>IF(#REF!=19,55,0)</f>
        <v>#REF!</v>
      </c>
      <c r="HP38" s="66" t="e">
        <f>IF(#REF!=20,53,0)</f>
        <v>#REF!</v>
      </c>
      <c r="HQ38" s="66" t="e">
        <f>IF(#REF!&gt;20,0,0)</f>
        <v>#REF!</v>
      </c>
      <c r="HR38" s="66" t="e">
        <f>IF(#REF!="сх",0,0)</f>
        <v>#REF!</v>
      </c>
      <c r="HS38" s="66" t="e">
        <f t="shared" si="7"/>
        <v>#REF!</v>
      </c>
      <c r="HT38" s="66" t="e">
        <f>IF(#REF!=1,100,0)</f>
        <v>#REF!</v>
      </c>
      <c r="HU38" s="66" t="e">
        <f>IF(#REF!=2,98,0)</f>
        <v>#REF!</v>
      </c>
      <c r="HV38" s="66" t="e">
        <f>IF(#REF!=3,95,0)</f>
        <v>#REF!</v>
      </c>
      <c r="HW38" s="66" t="e">
        <f>IF(#REF!=4,93,0)</f>
        <v>#REF!</v>
      </c>
      <c r="HX38" s="66" t="e">
        <f>IF(#REF!=5,90,0)</f>
        <v>#REF!</v>
      </c>
      <c r="HY38" s="66" t="e">
        <f>IF(#REF!=6,88,0)</f>
        <v>#REF!</v>
      </c>
      <c r="HZ38" s="66" t="e">
        <f>IF(#REF!=7,85,0)</f>
        <v>#REF!</v>
      </c>
      <c r="IA38" s="66" t="e">
        <f>IF(#REF!=8,83,0)</f>
        <v>#REF!</v>
      </c>
      <c r="IB38" s="66" t="e">
        <f>IF(#REF!=9,80,0)</f>
        <v>#REF!</v>
      </c>
      <c r="IC38" s="66" t="e">
        <f>IF(#REF!=10,78,0)</f>
        <v>#REF!</v>
      </c>
      <c r="ID38" s="66" t="e">
        <f>IF(#REF!=11,75,0)</f>
        <v>#REF!</v>
      </c>
      <c r="IE38" s="66" t="e">
        <f>IF(#REF!=12,73,0)</f>
        <v>#REF!</v>
      </c>
      <c r="IF38" s="66" t="e">
        <f>IF(#REF!=13,70,0)</f>
        <v>#REF!</v>
      </c>
      <c r="IG38" s="66" t="e">
        <f>IF(#REF!=14,68,0)</f>
        <v>#REF!</v>
      </c>
      <c r="IH38" s="66" t="e">
        <f>IF(#REF!=15,65,0)</f>
        <v>#REF!</v>
      </c>
      <c r="II38" s="66" t="e">
        <f>IF(#REF!=16,63,0)</f>
        <v>#REF!</v>
      </c>
      <c r="IJ38" s="66" t="e">
        <f>IF(#REF!=17,60,0)</f>
        <v>#REF!</v>
      </c>
      <c r="IK38" s="66" t="e">
        <f>IF(#REF!=18,58,0)</f>
        <v>#REF!</v>
      </c>
      <c r="IL38" s="66" t="e">
        <f>IF(#REF!=19,55,0)</f>
        <v>#REF!</v>
      </c>
      <c r="IM38" s="66" t="e">
        <f>IF(#REF!=20,53,0)</f>
        <v>#REF!</v>
      </c>
      <c r="IN38" s="66" t="e">
        <f>IF(#REF!&gt;20,0,0)</f>
        <v>#REF!</v>
      </c>
      <c r="IO38" s="66" t="e">
        <f>IF(#REF!="сх",0,0)</f>
        <v>#REF!</v>
      </c>
      <c r="IP38" s="66" t="e">
        <f t="shared" si="8"/>
        <v>#REF!</v>
      </c>
      <c r="IQ38" s="64"/>
      <c r="IR38" s="64"/>
      <c r="IS38" s="64"/>
      <c r="IT38" s="64"/>
    </row>
    <row r="39" spans="1:254" s="67" customFormat="1" ht="15.75">
      <c r="A39" s="261"/>
      <c r="B39" s="263"/>
      <c r="C39" s="266"/>
      <c r="D39" s="288"/>
      <c r="E39" s="131" t="s">
        <v>73</v>
      </c>
      <c r="F39" s="134" t="s">
        <v>74</v>
      </c>
      <c r="G39" s="114">
        <v>199</v>
      </c>
      <c r="H39" s="114">
        <v>6</v>
      </c>
      <c r="I39" s="114">
        <v>69</v>
      </c>
      <c r="J39" s="269"/>
      <c r="K39" s="272"/>
      <c r="L39" s="63" t="e">
        <f>#REF!+#REF!</f>
        <v>#REF!</v>
      </c>
      <c r="M39" s="64"/>
      <c r="N39" s="65"/>
      <c r="O39" s="64" t="e">
        <f>IF(#REF!=1,25,0)</f>
        <v>#REF!</v>
      </c>
      <c r="P39" s="64" t="e">
        <f>IF(#REF!=2,22,0)</f>
        <v>#REF!</v>
      </c>
      <c r="Q39" s="64" t="e">
        <f>IF(#REF!=3,20,0)</f>
        <v>#REF!</v>
      </c>
      <c r="R39" s="64" t="e">
        <f>IF(#REF!=4,18,0)</f>
        <v>#REF!</v>
      </c>
      <c r="S39" s="64" t="e">
        <f>IF(#REF!=5,16,0)</f>
        <v>#REF!</v>
      </c>
      <c r="T39" s="64" t="e">
        <f>IF(#REF!=6,15,0)</f>
        <v>#REF!</v>
      </c>
      <c r="U39" s="64" t="e">
        <f>IF(#REF!=7,14,0)</f>
        <v>#REF!</v>
      </c>
      <c r="V39" s="64" t="e">
        <f>IF(#REF!=8,13,0)</f>
        <v>#REF!</v>
      </c>
      <c r="W39" s="64" t="e">
        <f>IF(#REF!=9,12,0)</f>
        <v>#REF!</v>
      </c>
      <c r="X39" s="64" t="e">
        <f>IF(#REF!=10,11,0)</f>
        <v>#REF!</v>
      </c>
      <c r="Y39" s="64" t="e">
        <f>IF(#REF!=11,10,0)</f>
        <v>#REF!</v>
      </c>
      <c r="Z39" s="64" t="e">
        <f>IF(#REF!=12,9,0)</f>
        <v>#REF!</v>
      </c>
      <c r="AA39" s="64" t="e">
        <f>IF(#REF!=13,8,0)</f>
        <v>#REF!</v>
      </c>
      <c r="AB39" s="64" t="e">
        <f>IF(#REF!=14,7,0)</f>
        <v>#REF!</v>
      </c>
      <c r="AC39" s="64" t="e">
        <f>IF(#REF!=15,6,0)</f>
        <v>#REF!</v>
      </c>
      <c r="AD39" s="64" t="e">
        <f>IF(#REF!=16,5,0)</f>
        <v>#REF!</v>
      </c>
      <c r="AE39" s="64" t="e">
        <f>IF(#REF!=17,4,0)</f>
        <v>#REF!</v>
      </c>
      <c r="AF39" s="64" t="e">
        <f>IF(#REF!=18,3,0)</f>
        <v>#REF!</v>
      </c>
      <c r="AG39" s="64" t="e">
        <f>IF(#REF!=19,2,0)</f>
        <v>#REF!</v>
      </c>
      <c r="AH39" s="64" t="e">
        <f>IF(#REF!=20,1,0)</f>
        <v>#REF!</v>
      </c>
      <c r="AI39" s="64" t="e">
        <f>IF(#REF!&gt;20,0,0)</f>
        <v>#REF!</v>
      </c>
      <c r="AJ39" s="64" t="e">
        <f>IF(#REF!="сх",0,0)</f>
        <v>#REF!</v>
      </c>
      <c r="AK39" s="64" t="e">
        <f t="shared" si="0"/>
        <v>#REF!</v>
      </c>
      <c r="AL39" s="64" t="e">
        <f>IF(#REF!=1,25,0)</f>
        <v>#REF!</v>
      </c>
      <c r="AM39" s="64" t="e">
        <f>IF(#REF!=2,22,0)</f>
        <v>#REF!</v>
      </c>
      <c r="AN39" s="64" t="e">
        <f>IF(#REF!=3,20,0)</f>
        <v>#REF!</v>
      </c>
      <c r="AO39" s="64" t="e">
        <f>IF(#REF!=4,18,0)</f>
        <v>#REF!</v>
      </c>
      <c r="AP39" s="64" t="e">
        <f>IF(#REF!=5,16,0)</f>
        <v>#REF!</v>
      </c>
      <c r="AQ39" s="64" t="e">
        <f>IF(#REF!=6,15,0)</f>
        <v>#REF!</v>
      </c>
      <c r="AR39" s="64" t="e">
        <f>IF(#REF!=7,14,0)</f>
        <v>#REF!</v>
      </c>
      <c r="AS39" s="64" t="e">
        <f>IF(#REF!=8,13,0)</f>
        <v>#REF!</v>
      </c>
      <c r="AT39" s="64" t="e">
        <f>IF(#REF!=9,12,0)</f>
        <v>#REF!</v>
      </c>
      <c r="AU39" s="64" t="e">
        <f>IF(#REF!=10,11,0)</f>
        <v>#REF!</v>
      </c>
      <c r="AV39" s="64" t="e">
        <f>IF(#REF!=11,10,0)</f>
        <v>#REF!</v>
      </c>
      <c r="AW39" s="64" t="e">
        <f>IF(#REF!=12,9,0)</f>
        <v>#REF!</v>
      </c>
      <c r="AX39" s="64" t="e">
        <f>IF(#REF!=13,8,0)</f>
        <v>#REF!</v>
      </c>
      <c r="AY39" s="64" t="e">
        <f>IF(#REF!=14,7,0)</f>
        <v>#REF!</v>
      </c>
      <c r="AZ39" s="64" t="e">
        <f>IF(#REF!=15,6,0)</f>
        <v>#REF!</v>
      </c>
      <c r="BA39" s="64" t="e">
        <f>IF(#REF!=16,5,0)</f>
        <v>#REF!</v>
      </c>
      <c r="BB39" s="64" t="e">
        <f>IF(#REF!=17,4,0)</f>
        <v>#REF!</v>
      </c>
      <c r="BC39" s="64" t="e">
        <f>IF(#REF!=18,3,0)</f>
        <v>#REF!</v>
      </c>
      <c r="BD39" s="64" t="e">
        <f>IF(#REF!=19,2,0)</f>
        <v>#REF!</v>
      </c>
      <c r="BE39" s="64" t="e">
        <f>IF(#REF!=20,1,0)</f>
        <v>#REF!</v>
      </c>
      <c r="BF39" s="64" t="e">
        <f>IF(#REF!&gt;20,0,0)</f>
        <v>#REF!</v>
      </c>
      <c r="BG39" s="64" t="e">
        <f>IF(#REF!="сх",0,0)</f>
        <v>#REF!</v>
      </c>
      <c r="BH39" s="64" t="e">
        <f t="shared" si="1"/>
        <v>#REF!</v>
      </c>
      <c r="BI39" s="64" t="e">
        <f>IF(#REF!=1,45,0)</f>
        <v>#REF!</v>
      </c>
      <c r="BJ39" s="64" t="e">
        <f>IF(#REF!=2,42,0)</f>
        <v>#REF!</v>
      </c>
      <c r="BK39" s="64" t="e">
        <f>IF(#REF!=3,40,0)</f>
        <v>#REF!</v>
      </c>
      <c r="BL39" s="64" t="e">
        <f>IF(#REF!=4,38,0)</f>
        <v>#REF!</v>
      </c>
      <c r="BM39" s="64" t="e">
        <f>IF(#REF!=5,36,0)</f>
        <v>#REF!</v>
      </c>
      <c r="BN39" s="64" t="e">
        <f>IF(#REF!=6,35,0)</f>
        <v>#REF!</v>
      </c>
      <c r="BO39" s="64" t="e">
        <f>IF(#REF!=7,34,0)</f>
        <v>#REF!</v>
      </c>
      <c r="BP39" s="64" t="e">
        <f>IF(#REF!=8,33,0)</f>
        <v>#REF!</v>
      </c>
      <c r="BQ39" s="64" t="e">
        <f>IF(#REF!=9,32,0)</f>
        <v>#REF!</v>
      </c>
      <c r="BR39" s="64" t="e">
        <f>IF(#REF!=10,31,0)</f>
        <v>#REF!</v>
      </c>
      <c r="BS39" s="64" t="e">
        <f>IF(#REF!=11,30,0)</f>
        <v>#REF!</v>
      </c>
      <c r="BT39" s="64" t="e">
        <f>IF(#REF!=12,29,0)</f>
        <v>#REF!</v>
      </c>
      <c r="BU39" s="64" t="e">
        <f>IF(#REF!=13,28,0)</f>
        <v>#REF!</v>
      </c>
      <c r="BV39" s="64" t="e">
        <f>IF(#REF!=14,27,0)</f>
        <v>#REF!</v>
      </c>
      <c r="BW39" s="64" t="e">
        <f>IF(#REF!=15,26,0)</f>
        <v>#REF!</v>
      </c>
      <c r="BX39" s="64" t="e">
        <f>IF(#REF!=16,25,0)</f>
        <v>#REF!</v>
      </c>
      <c r="BY39" s="64" t="e">
        <f>IF(#REF!=17,24,0)</f>
        <v>#REF!</v>
      </c>
      <c r="BZ39" s="64" t="e">
        <f>IF(#REF!=18,23,0)</f>
        <v>#REF!</v>
      </c>
      <c r="CA39" s="64" t="e">
        <f>IF(#REF!=19,22,0)</f>
        <v>#REF!</v>
      </c>
      <c r="CB39" s="64" t="e">
        <f>IF(#REF!=20,21,0)</f>
        <v>#REF!</v>
      </c>
      <c r="CC39" s="64" t="e">
        <f>IF(#REF!=21,20,0)</f>
        <v>#REF!</v>
      </c>
      <c r="CD39" s="64" t="e">
        <f>IF(#REF!=22,19,0)</f>
        <v>#REF!</v>
      </c>
      <c r="CE39" s="64" t="e">
        <f>IF(#REF!=23,18,0)</f>
        <v>#REF!</v>
      </c>
      <c r="CF39" s="64" t="e">
        <f>IF(#REF!=24,17,0)</f>
        <v>#REF!</v>
      </c>
      <c r="CG39" s="64" t="e">
        <f>IF(#REF!=25,16,0)</f>
        <v>#REF!</v>
      </c>
      <c r="CH39" s="64" t="e">
        <f>IF(#REF!=26,15,0)</f>
        <v>#REF!</v>
      </c>
      <c r="CI39" s="64" t="e">
        <f>IF(#REF!=27,14,0)</f>
        <v>#REF!</v>
      </c>
      <c r="CJ39" s="64" t="e">
        <f>IF(#REF!=28,13,0)</f>
        <v>#REF!</v>
      </c>
      <c r="CK39" s="64" t="e">
        <f>IF(#REF!=29,12,0)</f>
        <v>#REF!</v>
      </c>
      <c r="CL39" s="64" t="e">
        <f>IF(#REF!=30,11,0)</f>
        <v>#REF!</v>
      </c>
      <c r="CM39" s="64" t="e">
        <f>IF(#REF!=31,10,0)</f>
        <v>#REF!</v>
      </c>
      <c r="CN39" s="64" t="e">
        <f>IF(#REF!=32,9,0)</f>
        <v>#REF!</v>
      </c>
      <c r="CO39" s="64" t="e">
        <f>IF(#REF!=33,8,0)</f>
        <v>#REF!</v>
      </c>
      <c r="CP39" s="64" t="e">
        <f>IF(#REF!=34,7,0)</f>
        <v>#REF!</v>
      </c>
      <c r="CQ39" s="64" t="e">
        <f>IF(#REF!=35,6,0)</f>
        <v>#REF!</v>
      </c>
      <c r="CR39" s="64" t="e">
        <f>IF(#REF!=36,5,0)</f>
        <v>#REF!</v>
      </c>
      <c r="CS39" s="64" t="e">
        <f>IF(#REF!=37,4,0)</f>
        <v>#REF!</v>
      </c>
      <c r="CT39" s="64" t="e">
        <f>IF(#REF!=38,3,0)</f>
        <v>#REF!</v>
      </c>
      <c r="CU39" s="64" t="e">
        <f>IF(#REF!=39,2,0)</f>
        <v>#REF!</v>
      </c>
      <c r="CV39" s="64" t="e">
        <f>IF(#REF!=40,1,0)</f>
        <v>#REF!</v>
      </c>
      <c r="CW39" s="64" t="e">
        <f>IF(#REF!&gt;20,0,0)</f>
        <v>#REF!</v>
      </c>
      <c r="CX39" s="64" t="e">
        <f>IF(#REF!="сх",0,0)</f>
        <v>#REF!</v>
      </c>
      <c r="CY39" s="64" t="e">
        <f t="shared" si="2"/>
        <v>#REF!</v>
      </c>
      <c r="CZ39" s="64" t="e">
        <f>IF(#REF!=1,45,0)</f>
        <v>#REF!</v>
      </c>
      <c r="DA39" s="64" t="e">
        <f>IF(#REF!=2,42,0)</f>
        <v>#REF!</v>
      </c>
      <c r="DB39" s="64" t="e">
        <f>IF(#REF!=3,40,0)</f>
        <v>#REF!</v>
      </c>
      <c r="DC39" s="64" t="e">
        <f>IF(#REF!=4,38,0)</f>
        <v>#REF!</v>
      </c>
      <c r="DD39" s="64" t="e">
        <f>IF(#REF!=5,36,0)</f>
        <v>#REF!</v>
      </c>
      <c r="DE39" s="64" t="e">
        <f>IF(#REF!=6,35,0)</f>
        <v>#REF!</v>
      </c>
      <c r="DF39" s="64" t="e">
        <f>IF(#REF!=7,34,0)</f>
        <v>#REF!</v>
      </c>
      <c r="DG39" s="64" t="e">
        <f>IF(#REF!=8,33,0)</f>
        <v>#REF!</v>
      </c>
      <c r="DH39" s="64" t="e">
        <f>IF(#REF!=9,32,0)</f>
        <v>#REF!</v>
      </c>
      <c r="DI39" s="64" t="e">
        <f>IF(#REF!=10,31,0)</f>
        <v>#REF!</v>
      </c>
      <c r="DJ39" s="64" t="e">
        <f>IF(#REF!=11,30,0)</f>
        <v>#REF!</v>
      </c>
      <c r="DK39" s="64" t="e">
        <f>IF(#REF!=12,29,0)</f>
        <v>#REF!</v>
      </c>
      <c r="DL39" s="64" t="e">
        <f>IF(#REF!=13,28,0)</f>
        <v>#REF!</v>
      </c>
      <c r="DM39" s="64" t="e">
        <f>IF(#REF!=14,27,0)</f>
        <v>#REF!</v>
      </c>
      <c r="DN39" s="64" t="e">
        <f>IF(#REF!=15,26,0)</f>
        <v>#REF!</v>
      </c>
      <c r="DO39" s="64" t="e">
        <f>IF(#REF!=16,25,0)</f>
        <v>#REF!</v>
      </c>
      <c r="DP39" s="64" t="e">
        <f>IF(#REF!=17,24,0)</f>
        <v>#REF!</v>
      </c>
      <c r="DQ39" s="64" t="e">
        <f>IF(#REF!=18,23,0)</f>
        <v>#REF!</v>
      </c>
      <c r="DR39" s="64" t="e">
        <f>IF(#REF!=19,22,0)</f>
        <v>#REF!</v>
      </c>
      <c r="DS39" s="64" t="e">
        <f>IF(#REF!=20,21,0)</f>
        <v>#REF!</v>
      </c>
      <c r="DT39" s="64" t="e">
        <f>IF(#REF!=21,20,0)</f>
        <v>#REF!</v>
      </c>
      <c r="DU39" s="64" t="e">
        <f>IF(#REF!=22,19,0)</f>
        <v>#REF!</v>
      </c>
      <c r="DV39" s="64" t="e">
        <f>IF(#REF!=23,18,0)</f>
        <v>#REF!</v>
      </c>
      <c r="DW39" s="64" t="e">
        <f>IF(#REF!=24,17,0)</f>
        <v>#REF!</v>
      </c>
      <c r="DX39" s="64" t="e">
        <f>IF(#REF!=25,16,0)</f>
        <v>#REF!</v>
      </c>
      <c r="DY39" s="64" t="e">
        <f>IF(#REF!=26,15,0)</f>
        <v>#REF!</v>
      </c>
      <c r="DZ39" s="64" t="e">
        <f>IF(#REF!=27,14,0)</f>
        <v>#REF!</v>
      </c>
      <c r="EA39" s="64" t="e">
        <f>IF(#REF!=28,13,0)</f>
        <v>#REF!</v>
      </c>
      <c r="EB39" s="64" t="e">
        <f>IF(#REF!=29,12,0)</f>
        <v>#REF!</v>
      </c>
      <c r="EC39" s="64" t="e">
        <f>IF(#REF!=30,11,0)</f>
        <v>#REF!</v>
      </c>
      <c r="ED39" s="64" t="e">
        <f>IF(#REF!=31,10,0)</f>
        <v>#REF!</v>
      </c>
      <c r="EE39" s="64" t="e">
        <f>IF(#REF!=32,9,0)</f>
        <v>#REF!</v>
      </c>
      <c r="EF39" s="64" t="e">
        <f>IF(#REF!=33,8,0)</f>
        <v>#REF!</v>
      </c>
      <c r="EG39" s="64" t="e">
        <f>IF(#REF!=34,7,0)</f>
        <v>#REF!</v>
      </c>
      <c r="EH39" s="64" t="e">
        <f>IF(#REF!=35,6,0)</f>
        <v>#REF!</v>
      </c>
      <c r="EI39" s="64" t="e">
        <f>IF(#REF!=36,5,0)</f>
        <v>#REF!</v>
      </c>
      <c r="EJ39" s="64" t="e">
        <f>IF(#REF!=37,4,0)</f>
        <v>#REF!</v>
      </c>
      <c r="EK39" s="64" t="e">
        <f>IF(#REF!=38,3,0)</f>
        <v>#REF!</v>
      </c>
      <c r="EL39" s="64" t="e">
        <f>IF(#REF!=39,2,0)</f>
        <v>#REF!</v>
      </c>
      <c r="EM39" s="64" t="e">
        <f>IF(#REF!=40,1,0)</f>
        <v>#REF!</v>
      </c>
      <c r="EN39" s="64" t="e">
        <f>IF(#REF!&gt;20,0,0)</f>
        <v>#REF!</v>
      </c>
      <c r="EO39" s="64" t="e">
        <f>IF(#REF!="сх",0,0)</f>
        <v>#REF!</v>
      </c>
      <c r="EP39" s="64" t="e">
        <f t="shared" si="3"/>
        <v>#REF!</v>
      </c>
      <c r="EQ39" s="64"/>
      <c r="ER39" s="64" t="e">
        <f>IF(#REF!="сх","ноль",IF(#REF!&gt;0,#REF!,"Ноль"))</f>
        <v>#REF!</v>
      </c>
      <c r="ES39" s="64" t="e">
        <f>IF(#REF!="сх","ноль",IF(#REF!&gt;0,#REF!,"Ноль"))</f>
        <v>#REF!</v>
      </c>
      <c r="ET39" s="64"/>
      <c r="EU39" s="64" t="e">
        <f t="shared" si="4"/>
        <v>#REF!</v>
      </c>
      <c r="EV39" s="64" t="e">
        <f>IF(K39=#REF!,IF(#REF!&lt;#REF!,#REF!,EZ39),#REF!)</f>
        <v>#REF!</v>
      </c>
      <c r="EW39" s="64" t="e">
        <f>IF(K39=#REF!,IF(#REF!&lt;#REF!,0,1))</f>
        <v>#REF!</v>
      </c>
      <c r="EX39" s="64" t="e">
        <f>IF(AND(EU39&gt;=21,EU39&lt;&gt;0),EU39,IF(K39&lt;#REF!,"СТОП",EV39+EW39))</f>
        <v>#REF!</v>
      </c>
      <c r="EY39" s="64"/>
      <c r="EZ39" s="64">
        <v>15</v>
      </c>
      <c r="FA39" s="64">
        <v>16</v>
      </c>
      <c r="FB39" s="64"/>
      <c r="FC39" s="66" t="e">
        <f>IF(#REF!=1,25,0)</f>
        <v>#REF!</v>
      </c>
      <c r="FD39" s="66" t="e">
        <f>IF(#REF!=2,22,0)</f>
        <v>#REF!</v>
      </c>
      <c r="FE39" s="66" t="e">
        <f>IF(#REF!=3,20,0)</f>
        <v>#REF!</v>
      </c>
      <c r="FF39" s="66" t="e">
        <f>IF(#REF!=4,18,0)</f>
        <v>#REF!</v>
      </c>
      <c r="FG39" s="66" t="e">
        <f>IF(#REF!=5,16,0)</f>
        <v>#REF!</v>
      </c>
      <c r="FH39" s="66" t="e">
        <f>IF(#REF!=6,15,0)</f>
        <v>#REF!</v>
      </c>
      <c r="FI39" s="66" t="e">
        <f>IF(#REF!=7,14,0)</f>
        <v>#REF!</v>
      </c>
      <c r="FJ39" s="66" t="e">
        <f>IF(#REF!=8,13,0)</f>
        <v>#REF!</v>
      </c>
      <c r="FK39" s="66" t="e">
        <f>IF(#REF!=9,12,0)</f>
        <v>#REF!</v>
      </c>
      <c r="FL39" s="66" t="e">
        <f>IF(#REF!=10,11,0)</f>
        <v>#REF!</v>
      </c>
      <c r="FM39" s="66" t="e">
        <f>IF(#REF!=11,10,0)</f>
        <v>#REF!</v>
      </c>
      <c r="FN39" s="66" t="e">
        <f>IF(#REF!=12,9,0)</f>
        <v>#REF!</v>
      </c>
      <c r="FO39" s="66" t="e">
        <f>IF(#REF!=13,8,0)</f>
        <v>#REF!</v>
      </c>
      <c r="FP39" s="66" t="e">
        <f>IF(#REF!=14,7,0)</f>
        <v>#REF!</v>
      </c>
      <c r="FQ39" s="66" t="e">
        <f>IF(#REF!=15,6,0)</f>
        <v>#REF!</v>
      </c>
      <c r="FR39" s="66" t="e">
        <f>IF(#REF!=16,5,0)</f>
        <v>#REF!</v>
      </c>
      <c r="FS39" s="66" t="e">
        <f>IF(#REF!=17,4,0)</f>
        <v>#REF!</v>
      </c>
      <c r="FT39" s="66" t="e">
        <f>IF(#REF!=18,3,0)</f>
        <v>#REF!</v>
      </c>
      <c r="FU39" s="66" t="e">
        <f>IF(#REF!=19,2,0)</f>
        <v>#REF!</v>
      </c>
      <c r="FV39" s="66" t="e">
        <f>IF(#REF!=20,1,0)</f>
        <v>#REF!</v>
      </c>
      <c r="FW39" s="66" t="e">
        <f>IF(#REF!&gt;20,0,0)</f>
        <v>#REF!</v>
      </c>
      <c r="FX39" s="66" t="e">
        <f>IF(#REF!="сх",0,0)</f>
        <v>#REF!</v>
      </c>
      <c r="FY39" s="66" t="e">
        <f t="shared" si="5"/>
        <v>#REF!</v>
      </c>
      <c r="FZ39" s="66" t="e">
        <f>IF(#REF!=1,25,0)</f>
        <v>#REF!</v>
      </c>
      <c r="GA39" s="66" t="e">
        <f>IF(#REF!=2,22,0)</f>
        <v>#REF!</v>
      </c>
      <c r="GB39" s="66" t="e">
        <f>IF(#REF!=3,20,0)</f>
        <v>#REF!</v>
      </c>
      <c r="GC39" s="66" t="e">
        <f>IF(#REF!=4,18,0)</f>
        <v>#REF!</v>
      </c>
      <c r="GD39" s="66" t="e">
        <f>IF(#REF!=5,16,0)</f>
        <v>#REF!</v>
      </c>
      <c r="GE39" s="66" t="e">
        <f>IF(#REF!=6,15,0)</f>
        <v>#REF!</v>
      </c>
      <c r="GF39" s="66" t="e">
        <f>IF(#REF!=7,14,0)</f>
        <v>#REF!</v>
      </c>
      <c r="GG39" s="66" t="e">
        <f>IF(#REF!=8,13,0)</f>
        <v>#REF!</v>
      </c>
      <c r="GH39" s="66" t="e">
        <f>IF(#REF!=9,12,0)</f>
        <v>#REF!</v>
      </c>
      <c r="GI39" s="66" t="e">
        <f>IF(#REF!=10,11,0)</f>
        <v>#REF!</v>
      </c>
      <c r="GJ39" s="66" t="e">
        <f>IF(#REF!=11,10,0)</f>
        <v>#REF!</v>
      </c>
      <c r="GK39" s="66" t="e">
        <f>IF(#REF!=12,9,0)</f>
        <v>#REF!</v>
      </c>
      <c r="GL39" s="66" t="e">
        <f>IF(#REF!=13,8,0)</f>
        <v>#REF!</v>
      </c>
      <c r="GM39" s="66" t="e">
        <f>IF(#REF!=14,7,0)</f>
        <v>#REF!</v>
      </c>
      <c r="GN39" s="66" t="e">
        <f>IF(#REF!=15,6,0)</f>
        <v>#REF!</v>
      </c>
      <c r="GO39" s="66" t="e">
        <f>IF(#REF!=16,5,0)</f>
        <v>#REF!</v>
      </c>
      <c r="GP39" s="66" t="e">
        <f>IF(#REF!=17,4,0)</f>
        <v>#REF!</v>
      </c>
      <c r="GQ39" s="66" t="e">
        <f>IF(#REF!=18,3,0)</f>
        <v>#REF!</v>
      </c>
      <c r="GR39" s="66" t="e">
        <f>IF(#REF!=19,2,0)</f>
        <v>#REF!</v>
      </c>
      <c r="GS39" s="66" t="e">
        <f>IF(#REF!=20,1,0)</f>
        <v>#REF!</v>
      </c>
      <c r="GT39" s="66" t="e">
        <f>IF(#REF!&gt;20,0,0)</f>
        <v>#REF!</v>
      </c>
      <c r="GU39" s="66" t="e">
        <f>IF(#REF!="сх",0,0)</f>
        <v>#REF!</v>
      </c>
      <c r="GV39" s="66" t="e">
        <f t="shared" si="6"/>
        <v>#REF!</v>
      </c>
      <c r="GW39" s="66" t="e">
        <f>IF(#REF!=1,100,0)</f>
        <v>#REF!</v>
      </c>
      <c r="GX39" s="66" t="e">
        <f>IF(#REF!=2,98,0)</f>
        <v>#REF!</v>
      </c>
      <c r="GY39" s="66" t="e">
        <f>IF(#REF!=3,95,0)</f>
        <v>#REF!</v>
      </c>
      <c r="GZ39" s="66" t="e">
        <f>IF(#REF!=4,93,0)</f>
        <v>#REF!</v>
      </c>
      <c r="HA39" s="66" t="e">
        <f>IF(#REF!=5,90,0)</f>
        <v>#REF!</v>
      </c>
      <c r="HB39" s="66" t="e">
        <f>IF(#REF!=6,88,0)</f>
        <v>#REF!</v>
      </c>
      <c r="HC39" s="66" t="e">
        <f>IF(#REF!=7,85,0)</f>
        <v>#REF!</v>
      </c>
      <c r="HD39" s="66" t="e">
        <f>IF(#REF!=8,83,0)</f>
        <v>#REF!</v>
      </c>
      <c r="HE39" s="66" t="e">
        <f>IF(#REF!=9,80,0)</f>
        <v>#REF!</v>
      </c>
      <c r="HF39" s="66" t="e">
        <f>IF(#REF!=10,78,0)</f>
        <v>#REF!</v>
      </c>
      <c r="HG39" s="66" t="e">
        <f>IF(#REF!=11,75,0)</f>
        <v>#REF!</v>
      </c>
      <c r="HH39" s="66" t="e">
        <f>IF(#REF!=12,73,0)</f>
        <v>#REF!</v>
      </c>
      <c r="HI39" s="66" t="e">
        <f>IF(#REF!=13,70,0)</f>
        <v>#REF!</v>
      </c>
      <c r="HJ39" s="66" t="e">
        <f>IF(#REF!=14,68,0)</f>
        <v>#REF!</v>
      </c>
      <c r="HK39" s="66" t="e">
        <f>IF(#REF!=15,65,0)</f>
        <v>#REF!</v>
      </c>
      <c r="HL39" s="66" t="e">
        <f>IF(#REF!=16,63,0)</f>
        <v>#REF!</v>
      </c>
      <c r="HM39" s="66" t="e">
        <f>IF(#REF!=17,60,0)</f>
        <v>#REF!</v>
      </c>
      <c r="HN39" s="66" t="e">
        <f>IF(#REF!=18,58,0)</f>
        <v>#REF!</v>
      </c>
      <c r="HO39" s="66" t="e">
        <f>IF(#REF!=19,55,0)</f>
        <v>#REF!</v>
      </c>
      <c r="HP39" s="66" t="e">
        <f>IF(#REF!=20,53,0)</f>
        <v>#REF!</v>
      </c>
      <c r="HQ39" s="66" t="e">
        <f>IF(#REF!&gt;20,0,0)</f>
        <v>#REF!</v>
      </c>
      <c r="HR39" s="66" t="e">
        <f>IF(#REF!="сх",0,0)</f>
        <v>#REF!</v>
      </c>
      <c r="HS39" s="66" t="e">
        <f t="shared" si="7"/>
        <v>#REF!</v>
      </c>
      <c r="HT39" s="66" t="e">
        <f>IF(#REF!=1,100,0)</f>
        <v>#REF!</v>
      </c>
      <c r="HU39" s="66" t="e">
        <f>IF(#REF!=2,98,0)</f>
        <v>#REF!</v>
      </c>
      <c r="HV39" s="66" t="e">
        <f>IF(#REF!=3,95,0)</f>
        <v>#REF!</v>
      </c>
      <c r="HW39" s="66" t="e">
        <f>IF(#REF!=4,93,0)</f>
        <v>#REF!</v>
      </c>
      <c r="HX39" s="66" t="e">
        <f>IF(#REF!=5,90,0)</f>
        <v>#REF!</v>
      </c>
      <c r="HY39" s="66" t="e">
        <f>IF(#REF!=6,88,0)</f>
        <v>#REF!</v>
      </c>
      <c r="HZ39" s="66" t="e">
        <f>IF(#REF!=7,85,0)</f>
        <v>#REF!</v>
      </c>
      <c r="IA39" s="66" t="e">
        <f>IF(#REF!=8,83,0)</f>
        <v>#REF!</v>
      </c>
      <c r="IB39" s="66" t="e">
        <f>IF(#REF!=9,80,0)</f>
        <v>#REF!</v>
      </c>
      <c r="IC39" s="66" t="e">
        <f>IF(#REF!=10,78,0)</f>
        <v>#REF!</v>
      </c>
      <c r="ID39" s="66" t="e">
        <f>IF(#REF!=11,75,0)</f>
        <v>#REF!</v>
      </c>
      <c r="IE39" s="66" t="e">
        <f>IF(#REF!=12,73,0)</f>
        <v>#REF!</v>
      </c>
      <c r="IF39" s="66" t="e">
        <f>IF(#REF!=13,70,0)</f>
        <v>#REF!</v>
      </c>
      <c r="IG39" s="66" t="e">
        <f>IF(#REF!=14,68,0)</f>
        <v>#REF!</v>
      </c>
      <c r="IH39" s="66" t="e">
        <f>IF(#REF!=15,65,0)</f>
        <v>#REF!</v>
      </c>
      <c r="II39" s="66" t="e">
        <f>IF(#REF!=16,63,0)</f>
        <v>#REF!</v>
      </c>
      <c r="IJ39" s="66" t="e">
        <f>IF(#REF!=17,60,0)</f>
        <v>#REF!</v>
      </c>
      <c r="IK39" s="66" t="e">
        <f>IF(#REF!=18,58,0)</f>
        <v>#REF!</v>
      </c>
      <c r="IL39" s="66" t="e">
        <f>IF(#REF!=19,55,0)</f>
        <v>#REF!</v>
      </c>
      <c r="IM39" s="66" t="e">
        <f>IF(#REF!=20,53,0)</f>
        <v>#REF!</v>
      </c>
      <c r="IN39" s="66" t="e">
        <f>IF(#REF!&gt;20,0,0)</f>
        <v>#REF!</v>
      </c>
      <c r="IO39" s="66" t="e">
        <f>IF(#REF!="сх",0,0)</f>
        <v>#REF!</v>
      </c>
      <c r="IP39" s="66" t="e">
        <f t="shared" si="8"/>
        <v>#REF!</v>
      </c>
      <c r="IQ39" s="64"/>
      <c r="IR39" s="64"/>
      <c r="IS39" s="64"/>
      <c r="IT39" s="64"/>
    </row>
    <row r="40" spans="1:254" s="67" customFormat="1" ht="31.5">
      <c r="A40" s="261"/>
      <c r="B40" s="263"/>
      <c r="C40" s="266"/>
      <c r="D40" s="288"/>
      <c r="E40" s="157" t="s">
        <v>219</v>
      </c>
      <c r="F40" s="134" t="s">
        <v>72</v>
      </c>
      <c r="G40" s="158">
        <v>15</v>
      </c>
      <c r="H40" s="158">
        <v>1</v>
      </c>
      <c r="I40" s="200">
        <v>90</v>
      </c>
      <c r="J40" s="269"/>
      <c r="K40" s="272"/>
      <c r="L40" s="63"/>
      <c r="M40" s="64"/>
      <c r="N40" s="65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4"/>
      <c r="IR40" s="64"/>
      <c r="IS40" s="64"/>
      <c r="IT40" s="64"/>
    </row>
    <row r="41" spans="1:254" s="67" customFormat="1" ht="32.25" thickBot="1">
      <c r="A41" s="261"/>
      <c r="B41" s="264"/>
      <c r="C41" s="267"/>
      <c r="D41" s="289"/>
      <c r="E41" s="132" t="s">
        <v>202</v>
      </c>
      <c r="F41" s="133" t="s">
        <v>72</v>
      </c>
      <c r="G41" s="115">
        <v>1</v>
      </c>
      <c r="H41" s="115">
        <v>5</v>
      </c>
      <c r="I41" s="115">
        <v>74</v>
      </c>
      <c r="J41" s="270"/>
      <c r="K41" s="273"/>
      <c r="L41" s="63" t="e">
        <f>#REF!+#REF!</f>
        <v>#REF!</v>
      </c>
      <c r="M41" s="64"/>
      <c r="N41" s="65"/>
      <c r="O41" s="64" t="e">
        <f>IF(#REF!=1,25,0)</f>
        <v>#REF!</v>
      </c>
      <c r="P41" s="64" t="e">
        <f>IF(#REF!=2,22,0)</f>
        <v>#REF!</v>
      </c>
      <c r="Q41" s="64" t="e">
        <f>IF(#REF!=3,20,0)</f>
        <v>#REF!</v>
      </c>
      <c r="R41" s="64" t="e">
        <f>IF(#REF!=4,18,0)</f>
        <v>#REF!</v>
      </c>
      <c r="S41" s="64" t="e">
        <f>IF(#REF!=5,16,0)</f>
        <v>#REF!</v>
      </c>
      <c r="T41" s="64" t="e">
        <f>IF(#REF!=6,15,0)</f>
        <v>#REF!</v>
      </c>
      <c r="U41" s="64" t="e">
        <f>IF(#REF!=7,14,0)</f>
        <v>#REF!</v>
      </c>
      <c r="V41" s="64" t="e">
        <f>IF(#REF!=8,13,0)</f>
        <v>#REF!</v>
      </c>
      <c r="W41" s="64" t="e">
        <f>IF(#REF!=9,12,0)</f>
        <v>#REF!</v>
      </c>
      <c r="X41" s="64" t="e">
        <f>IF(#REF!=10,11,0)</f>
        <v>#REF!</v>
      </c>
      <c r="Y41" s="64" t="e">
        <f>IF(#REF!=11,10,0)</f>
        <v>#REF!</v>
      </c>
      <c r="Z41" s="64" t="e">
        <f>IF(#REF!=12,9,0)</f>
        <v>#REF!</v>
      </c>
      <c r="AA41" s="64" t="e">
        <f>IF(#REF!=13,8,0)</f>
        <v>#REF!</v>
      </c>
      <c r="AB41" s="64" t="e">
        <f>IF(#REF!=14,7,0)</f>
        <v>#REF!</v>
      </c>
      <c r="AC41" s="64" t="e">
        <f>IF(#REF!=15,6,0)</f>
        <v>#REF!</v>
      </c>
      <c r="AD41" s="64" t="e">
        <f>IF(#REF!=16,5,0)</f>
        <v>#REF!</v>
      </c>
      <c r="AE41" s="64" t="e">
        <f>IF(#REF!=17,4,0)</f>
        <v>#REF!</v>
      </c>
      <c r="AF41" s="64" t="e">
        <f>IF(#REF!=18,3,0)</f>
        <v>#REF!</v>
      </c>
      <c r="AG41" s="64" t="e">
        <f>IF(#REF!=19,2,0)</f>
        <v>#REF!</v>
      </c>
      <c r="AH41" s="64" t="e">
        <f>IF(#REF!=20,1,0)</f>
        <v>#REF!</v>
      </c>
      <c r="AI41" s="64" t="e">
        <f>IF(#REF!&gt;20,0,0)</f>
        <v>#REF!</v>
      </c>
      <c r="AJ41" s="64" t="e">
        <f>IF(#REF!="сх",0,0)</f>
        <v>#REF!</v>
      </c>
      <c r="AK41" s="64" t="e">
        <f t="shared" si="0"/>
        <v>#REF!</v>
      </c>
      <c r="AL41" s="64" t="e">
        <f>IF(#REF!=1,25,0)</f>
        <v>#REF!</v>
      </c>
      <c r="AM41" s="64" t="e">
        <f>IF(#REF!=2,22,0)</f>
        <v>#REF!</v>
      </c>
      <c r="AN41" s="64" t="e">
        <f>IF(#REF!=3,20,0)</f>
        <v>#REF!</v>
      </c>
      <c r="AO41" s="64" t="e">
        <f>IF(#REF!=4,18,0)</f>
        <v>#REF!</v>
      </c>
      <c r="AP41" s="64" t="e">
        <f>IF(#REF!=5,16,0)</f>
        <v>#REF!</v>
      </c>
      <c r="AQ41" s="64" t="e">
        <f>IF(#REF!=6,15,0)</f>
        <v>#REF!</v>
      </c>
      <c r="AR41" s="64" t="e">
        <f>IF(#REF!=7,14,0)</f>
        <v>#REF!</v>
      </c>
      <c r="AS41" s="64" t="e">
        <f>IF(#REF!=8,13,0)</f>
        <v>#REF!</v>
      </c>
      <c r="AT41" s="64" t="e">
        <f>IF(#REF!=9,12,0)</f>
        <v>#REF!</v>
      </c>
      <c r="AU41" s="64" t="e">
        <f>IF(#REF!=10,11,0)</f>
        <v>#REF!</v>
      </c>
      <c r="AV41" s="64" t="e">
        <f>IF(#REF!=11,10,0)</f>
        <v>#REF!</v>
      </c>
      <c r="AW41" s="64" t="e">
        <f>IF(#REF!=12,9,0)</f>
        <v>#REF!</v>
      </c>
      <c r="AX41" s="64" t="e">
        <f>IF(#REF!=13,8,0)</f>
        <v>#REF!</v>
      </c>
      <c r="AY41" s="64" t="e">
        <f>IF(#REF!=14,7,0)</f>
        <v>#REF!</v>
      </c>
      <c r="AZ41" s="64" t="e">
        <f>IF(#REF!=15,6,0)</f>
        <v>#REF!</v>
      </c>
      <c r="BA41" s="64" t="e">
        <f>IF(#REF!=16,5,0)</f>
        <v>#REF!</v>
      </c>
      <c r="BB41" s="64" t="e">
        <f>IF(#REF!=17,4,0)</f>
        <v>#REF!</v>
      </c>
      <c r="BC41" s="64" t="e">
        <f>IF(#REF!=18,3,0)</f>
        <v>#REF!</v>
      </c>
      <c r="BD41" s="64" t="e">
        <f>IF(#REF!=19,2,0)</f>
        <v>#REF!</v>
      </c>
      <c r="BE41" s="64" t="e">
        <f>IF(#REF!=20,1,0)</f>
        <v>#REF!</v>
      </c>
      <c r="BF41" s="64" t="e">
        <f>IF(#REF!&gt;20,0,0)</f>
        <v>#REF!</v>
      </c>
      <c r="BG41" s="64" t="e">
        <f>IF(#REF!="сх",0,0)</f>
        <v>#REF!</v>
      </c>
      <c r="BH41" s="64" t="e">
        <f t="shared" si="1"/>
        <v>#REF!</v>
      </c>
      <c r="BI41" s="64" t="e">
        <f>IF(#REF!=1,45,0)</f>
        <v>#REF!</v>
      </c>
      <c r="BJ41" s="64" t="e">
        <f>IF(#REF!=2,42,0)</f>
        <v>#REF!</v>
      </c>
      <c r="BK41" s="64" t="e">
        <f>IF(#REF!=3,40,0)</f>
        <v>#REF!</v>
      </c>
      <c r="BL41" s="64" t="e">
        <f>IF(#REF!=4,38,0)</f>
        <v>#REF!</v>
      </c>
      <c r="BM41" s="64" t="e">
        <f>IF(#REF!=5,36,0)</f>
        <v>#REF!</v>
      </c>
      <c r="BN41" s="64" t="e">
        <f>IF(#REF!=6,35,0)</f>
        <v>#REF!</v>
      </c>
      <c r="BO41" s="64" t="e">
        <f>IF(#REF!=7,34,0)</f>
        <v>#REF!</v>
      </c>
      <c r="BP41" s="64" t="e">
        <f>IF(#REF!=8,33,0)</f>
        <v>#REF!</v>
      </c>
      <c r="BQ41" s="64" t="e">
        <f>IF(#REF!=9,32,0)</f>
        <v>#REF!</v>
      </c>
      <c r="BR41" s="64" t="e">
        <f>IF(#REF!=10,31,0)</f>
        <v>#REF!</v>
      </c>
      <c r="BS41" s="64" t="e">
        <f>IF(#REF!=11,30,0)</f>
        <v>#REF!</v>
      </c>
      <c r="BT41" s="64" t="e">
        <f>IF(#REF!=12,29,0)</f>
        <v>#REF!</v>
      </c>
      <c r="BU41" s="64" t="e">
        <f>IF(#REF!=13,28,0)</f>
        <v>#REF!</v>
      </c>
      <c r="BV41" s="64" t="e">
        <f>IF(#REF!=14,27,0)</f>
        <v>#REF!</v>
      </c>
      <c r="BW41" s="64" t="e">
        <f>IF(#REF!=15,26,0)</f>
        <v>#REF!</v>
      </c>
      <c r="BX41" s="64" t="e">
        <f>IF(#REF!=16,25,0)</f>
        <v>#REF!</v>
      </c>
      <c r="BY41" s="64" t="e">
        <f>IF(#REF!=17,24,0)</f>
        <v>#REF!</v>
      </c>
      <c r="BZ41" s="64" t="e">
        <f>IF(#REF!=18,23,0)</f>
        <v>#REF!</v>
      </c>
      <c r="CA41" s="64" t="e">
        <f>IF(#REF!=19,22,0)</f>
        <v>#REF!</v>
      </c>
      <c r="CB41" s="64" t="e">
        <f>IF(#REF!=20,21,0)</f>
        <v>#REF!</v>
      </c>
      <c r="CC41" s="64" t="e">
        <f>IF(#REF!=21,20,0)</f>
        <v>#REF!</v>
      </c>
      <c r="CD41" s="64" t="e">
        <f>IF(#REF!=22,19,0)</f>
        <v>#REF!</v>
      </c>
      <c r="CE41" s="64" t="e">
        <f>IF(#REF!=23,18,0)</f>
        <v>#REF!</v>
      </c>
      <c r="CF41" s="64" t="e">
        <f>IF(#REF!=24,17,0)</f>
        <v>#REF!</v>
      </c>
      <c r="CG41" s="64" t="e">
        <f>IF(#REF!=25,16,0)</f>
        <v>#REF!</v>
      </c>
      <c r="CH41" s="64" t="e">
        <f>IF(#REF!=26,15,0)</f>
        <v>#REF!</v>
      </c>
      <c r="CI41" s="64" t="e">
        <f>IF(#REF!=27,14,0)</f>
        <v>#REF!</v>
      </c>
      <c r="CJ41" s="64" t="e">
        <f>IF(#REF!=28,13,0)</f>
        <v>#REF!</v>
      </c>
      <c r="CK41" s="64" t="e">
        <f>IF(#REF!=29,12,0)</f>
        <v>#REF!</v>
      </c>
      <c r="CL41" s="64" t="e">
        <f>IF(#REF!=30,11,0)</f>
        <v>#REF!</v>
      </c>
      <c r="CM41" s="64" t="e">
        <f>IF(#REF!=31,10,0)</f>
        <v>#REF!</v>
      </c>
      <c r="CN41" s="64" t="e">
        <f>IF(#REF!=32,9,0)</f>
        <v>#REF!</v>
      </c>
      <c r="CO41" s="64" t="e">
        <f>IF(#REF!=33,8,0)</f>
        <v>#REF!</v>
      </c>
      <c r="CP41" s="64" t="e">
        <f>IF(#REF!=34,7,0)</f>
        <v>#REF!</v>
      </c>
      <c r="CQ41" s="64" t="e">
        <f>IF(#REF!=35,6,0)</f>
        <v>#REF!</v>
      </c>
      <c r="CR41" s="64" t="e">
        <f>IF(#REF!=36,5,0)</f>
        <v>#REF!</v>
      </c>
      <c r="CS41" s="64" t="e">
        <f>IF(#REF!=37,4,0)</f>
        <v>#REF!</v>
      </c>
      <c r="CT41" s="64" t="e">
        <f>IF(#REF!=38,3,0)</f>
        <v>#REF!</v>
      </c>
      <c r="CU41" s="64" t="e">
        <f>IF(#REF!=39,2,0)</f>
        <v>#REF!</v>
      </c>
      <c r="CV41" s="64" t="e">
        <f>IF(#REF!=40,1,0)</f>
        <v>#REF!</v>
      </c>
      <c r="CW41" s="64" t="e">
        <f>IF(#REF!&gt;20,0,0)</f>
        <v>#REF!</v>
      </c>
      <c r="CX41" s="64" t="e">
        <f>IF(#REF!="сх",0,0)</f>
        <v>#REF!</v>
      </c>
      <c r="CY41" s="64" t="e">
        <f t="shared" si="2"/>
        <v>#REF!</v>
      </c>
      <c r="CZ41" s="64" t="e">
        <f>IF(#REF!=1,45,0)</f>
        <v>#REF!</v>
      </c>
      <c r="DA41" s="64" t="e">
        <f>IF(#REF!=2,42,0)</f>
        <v>#REF!</v>
      </c>
      <c r="DB41" s="64" t="e">
        <f>IF(#REF!=3,40,0)</f>
        <v>#REF!</v>
      </c>
      <c r="DC41" s="64" t="e">
        <f>IF(#REF!=4,38,0)</f>
        <v>#REF!</v>
      </c>
      <c r="DD41" s="64" t="e">
        <f>IF(#REF!=5,36,0)</f>
        <v>#REF!</v>
      </c>
      <c r="DE41" s="64" t="e">
        <f>IF(#REF!=6,35,0)</f>
        <v>#REF!</v>
      </c>
      <c r="DF41" s="64" t="e">
        <f>IF(#REF!=7,34,0)</f>
        <v>#REF!</v>
      </c>
      <c r="DG41" s="64" t="e">
        <f>IF(#REF!=8,33,0)</f>
        <v>#REF!</v>
      </c>
      <c r="DH41" s="64" t="e">
        <f>IF(#REF!=9,32,0)</f>
        <v>#REF!</v>
      </c>
      <c r="DI41" s="64" t="e">
        <f>IF(#REF!=10,31,0)</f>
        <v>#REF!</v>
      </c>
      <c r="DJ41" s="64" t="e">
        <f>IF(#REF!=11,30,0)</f>
        <v>#REF!</v>
      </c>
      <c r="DK41" s="64" t="e">
        <f>IF(#REF!=12,29,0)</f>
        <v>#REF!</v>
      </c>
      <c r="DL41" s="64" t="e">
        <f>IF(#REF!=13,28,0)</f>
        <v>#REF!</v>
      </c>
      <c r="DM41" s="64" t="e">
        <f>IF(#REF!=14,27,0)</f>
        <v>#REF!</v>
      </c>
      <c r="DN41" s="64" t="e">
        <f>IF(#REF!=15,26,0)</f>
        <v>#REF!</v>
      </c>
      <c r="DO41" s="64" t="e">
        <f>IF(#REF!=16,25,0)</f>
        <v>#REF!</v>
      </c>
      <c r="DP41" s="64" t="e">
        <f>IF(#REF!=17,24,0)</f>
        <v>#REF!</v>
      </c>
      <c r="DQ41" s="64" t="e">
        <f>IF(#REF!=18,23,0)</f>
        <v>#REF!</v>
      </c>
      <c r="DR41" s="64" t="e">
        <f>IF(#REF!=19,22,0)</f>
        <v>#REF!</v>
      </c>
      <c r="DS41" s="64" t="e">
        <f>IF(#REF!=20,21,0)</f>
        <v>#REF!</v>
      </c>
      <c r="DT41" s="64" t="e">
        <f>IF(#REF!=21,20,0)</f>
        <v>#REF!</v>
      </c>
      <c r="DU41" s="64" t="e">
        <f>IF(#REF!=22,19,0)</f>
        <v>#REF!</v>
      </c>
      <c r="DV41" s="64" t="e">
        <f>IF(#REF!=23,18,0)</f>
        <v>#REF!</v>
      </c>
      <c r="DW41" s="64" t="e">
        <f>IF(#REF!=24,17,0)</f>
        <v>#REF!</v>
      </c>
      <c r="DX41" s="64" t="e">
        <f>IF(#REF!=25,16,0)</f>
        <v>#REF!</v>
      </c>
      <c r="DY41" s="64" t="e">
        <f>IF(#REF!=26,15,0)</f>
        <v>#REF!</v>
      </c>
      <c r="DZ41" s="64" t="e">
        <f>IF(#REF!=27,14,0)</f>
        <v>#REF!</v>
      </c>
      <c r="EA41" s="64" t="e">
        <f>IF(#REF!=28,13,0)</f>
        <v>#REF!</v>
      </c>
      <c r="EB41" s="64" t="e">
        <f>IF(#REF!=29,12,0)</f>
        <v>#REF!</v>
      </c>
      <c r="EC41" s="64" t="e">
        <f>IF(#REF!=30,11,0)</f>
        <v>#REF!</v>
      </c>
      <c r="ED41" s="64" t="e">
        <f>IF(#REF!=31,10,0)</f>
        <v>#REF!</v>
      </c>
      <c r="EE41" s="64" t="e">
        <f>IF(#REF!=32,9,0)</f>
        <v>#REF!</v>
      </c>
      <c r="EF41" s="64" t="e">
        <f>IF(#REF!=33,8,0)</f>
        <v>#REF!</v>
      </c>
      <c r="EG41" s="64" t="e">
        <f>IF(#REF!=34,7,0)</f>
        <v>#REF!</v>
      </c>
      <c r="EH41" s="64" t="e">
        <f>IF(#REF!=35,6,0)</f>
        <v>#REF!</v>
      </c>
      <c r="EI41" s="64" t="e">
        <f>IF(#REF!=36,5,0)</f>
        <v>#REF!</v>
      </c>
      <c r="EJ41" s="64" t="e">
        <f>IF(#REF!=37,4,0)</f>
        <v>#REF!</v>
      </c>
      <c r="EK41" s="64" t="e">
        <f>IF(#REF!=38,3,0)</f>
        <v>#REF!</v>
      </c>
      <c r="EL41" s="64" t="e">
        <f>IF(#REF!=39,2,0)</f>
        <v>#REF!</v>
      </c>
      <c r="EM41" s="64" t="e">
        <f>IF(#REF!=40,1,0)</f>
        <v>#REF!</v>
      </c>
      <c r="EN41" s="64" t="e">
        <f>IF(#REF!&gt;20,0,0)</f>
        <v>#REF!</v>
      </c>
      <c r="EO41" s="64" t="e">
        <f>IF(#REF!="сх",0,0)</f>
        <v>#REF!</v>
      </c>
      <c r="EP41" s="64" t="e">
        <f t="shared" si="3"/>
        <v>#REF!</v>
      </c>
      <c r="EQ41" s="64"/>
      <c r="ER41" s="64" t="e">
        <f>IF(#REF!="сх","ноль",IF(#REF!&gt;0,#REF!,"Ноль"))</f>
        <v>#REF!</v>
      </c>
      <c r="ES41" s="64" t="e">
        <f>IF(#REF!="сх","ноль",IF(#REF!&gt;0,#REF!,"Ноль"))</f>
        <v>#REF!</v>
      </c>
      <c r="ET41" s="64"/>
      <c r="EU41" s="64" t="e">
        <f t="shared" si="4"/>
        <v>#REF!</v>
      </c>
      <c r="EV41" s="64" t="e">
        <f>IF(K41=#REF!,IF(#REF!&lt;#REF!,#REF!,EZ41),#REF!)</f>
        <v>#REF!</v>
      </c>
      <c r="EW41" s="64" t="e">
        <f>IF(K41=#REF!,IF(#REF!&lt;#REF!,0,1))</f>
        <v>#REF!</v>
      </c>
      <c r="EX41" s="64" t="e">
        <f>IF(AND(EU41&gt;=21,EU41&lt;&gt;0),EU41,IF(K41&lt;#REF!,"СТОП",EV41+EW41))</f>
        <v>#REF!</v>
      </c>
      <c r="EY41" s="64"/>
      <c r="EZ41" s="64">
        <v>15</v>
      </c>
      <c r="FA41" s="64">
        <v>16</v>
      </c>
      <c r="FB41" s="64"/>
      <c r="FC41" s="66" t="e">
        <f>IF(#REF!=1,25,0)</f>
        <v>#REF!</v>
      </c>
      <c r="FD41" s="66" t="e">
        <f>IF(#REF!=2,22,0)</f>
        <v>#REF!</v>
      </c>
      <c r="FE41" s="66" t="e">
        <f>IF(#REF!=3,20,0)</f>
        <v>#REF!</v>
      </c>
      <c r="FF41" s="66" t="e">
        <f>IF(#REF!=4,18,0)</f>
        <v>#REF!</v>
      </c>
      <c r="FG41" s="66" t="e">
        <f>IF(#REF!=5,16,0)</f>
        <v>#REF!</v>
      </c>
      <c r="FH41" s="66" t="e">
        <f>IF(#REF!=6,15,0)</f>
        <v>#REF!</v>
      </c>
      <c r="FI41" s="66" t="e">
        <f>IF(#REF!=7,14,0)</f>
        <v>#REF!</v>
      </c>
      <c r="FJ41" s="66" t="e">
        <f>IF(#REF!=8,13,0)</f>
        <v>#REF!</v>
      </c>
      <c r="FK41" s="66" t="e">
        <f>IF(#REF!=9,12,0)</f>
        <v>#REF!</v>
      </c>
      <c r="FL41" s="66" t="e">
        <f>IF(#REF!=10,11,0)</f>
        <v>#REF!</v>
      </c>
      <c r="FM41" s="66" t="e">
        <f>IF(#REF!=11,10,0)</f>
        <v>#REF!</v>
      </c>
      <c r="FN41" s="66" t="e">
        <f>IF(#REF!=12,9,0)</f>
        <v>#REF!</v>
      </c>
      <c r="FO41" s="66" t="e">
        <f>IF(#REF!=13,8,0)</f>
        <v>#REF!</v>
      </c>
      <c r="FP41" s="66" t="e">
        <f>IF(#REF!=14,7,0)</f>
        <v>#REF!</v>
      </c>
      <c r="FQ41" s="66" t="e">
        <f>IF(#REF!=15,6,0)</f>
        <v>#REF!</v>
      </c>
      <c r="FR41" s="66" t="e">
        <f>IF(#REF!=16,5,0)</f>
        <v>#REF!</v>
      </c>
      <c r="FS41" s="66" t="e">
        <f>IF(#REF!=17,4,0)</f>
        <v>#REF!</v>
      </c>
      <c r="FT41" s="66" t="e">
        <f>IF(#REF!=18,3,0)</f>
        <v>#REF!</v>
      </c>
      <c r="FU41" s="66" t="e">
        <f>IF(#REF!=19,2,0)</f>
        <v>#REF!</v>
      </c>
      <c r="FV41" s="66" t="e">
        <f>IF(#REF!=20,1,0)</f>
        <v>#REF!</v>
      </c>
      <c r="FW41" s="66" t="e">
        <f>IF(#REF!&gt;20,0,0)</f>
        <v>#REF!</v>
      </c>
      <c r="FX41" s="66" t="e">
        <f>IF(#REF!="сх",0,0)</f>
        <v>#REF!</v>
      </c>
      <c r="FY41" s="66" t="e">
        <f t="shared" si="5"/>
        <v>#REF!</v>
      </c>
      <c r="FZ41" s="66" t="e">
        <f>IF(#REF!=1,25,0)</f>
        <v>#REF!</v>
      </c>
      <c r="GA41" s="66" t="e">
        <f>IF(#REF!=2,22,0)</f>
        <v>#REF!</v>
      </c>
      <c r="GB41" s="66" t="e">
        <f>IF(#REF!=3,20,0)</f>
        <v>#REF!</v>
      </c>
      <c r="GC41" s="66" t="e">
        <f>IF(#REF!=4,18,0)</f>
        <v>#REF!</v>
      </c>
      <c r="GD41" s="66" t="e">
        <f>IF(#REF!=5,16,0)</f>
        <v>#REF!</v>
      </c>
      <c r="GE41" s="66" t="e">
        <f>IF(#REF!=6,15,0)</f>
        <v>#REF!</v>
      </c>
      <c r="GF41" s="66" t="e">
        <f>IF(#REF!=7,14,0)</f>
        <v>#REF!</v>
      </c>
      <c r="GG41" s="66" t="e">
        <f>IF(#REF!=8,13,0)</f>
        <v>#REF!</v>
      </c>
      <c r="GH41" s="66" t="e">
        <f>IF(#REF!=9,12,0)</f>
        <v>#REF!</v>
      </c>
      <c r="GI41" s="66" t="e">
        <f>IF(#REF!=10,11,0)</f>
        <v>#REF!</v>
      </c>
      <c r="GJ41" s="66" t="e">
        <f>IF(#REF!=11,10,0)</f>
        <v>#REF!</v>
      </c>
      <c r="GK41" s="66" t="e">
        <f>IF(#REF!=12,9,0)</f>
        <v>#REF!</v>
      </c>
      <c r="GL41" s="66" t="e">
        <f>IF(#REF!=13,8,0)</f>
        <v>#REF!</v>
      </c>
      <c r="GM41" s="66" t="e">
        <f>IF(#REF!=14,7,0)</f>
        <v>#REF!</v>
      </c>
      <c r="GN41" s="66" t="e">
        <f>IF(#REF!=15,6,0)</f>
        <v>#REF!</v>
      </c>
      <c r="GO41" s="66" t="e">
        <f>IF(#REF!=16,5,0)</f>
        <v>#REF!</v>
      </c>
      <c r="GP41" s="66" t="e">
        <f>IF(#REF!=17,4,0)</f>
        <v>#REF!</v>
      </c>
      <c r="GQ41" s="66" t="e">
        <f>IF(#REF!=18,3,0)</f>
        <v>#REF!</v>
      </c>
      <c r="GR41" s="66" t="e">
        <f>IF(#REF!=19,2,0)</f>
        <v>#REF!</v>
      </c>
      <c r="GS41" s="66" t="e">
        <f>IF(#REF!=20,1,0)</f>
        <v>#REF!</v>
      </c>
      <c r="GT41" s="66" t="e">
        <f>IF(#REF!&gt;20,0,0)</f>
        <v>#REF!</v>
      </c>
      <c r="GU41" s="66" t="e">
        <f>IF(#REF!="сх",0,0)</f>
        <v>#REF!</v>
      </c>
      <c r="GV41" s="66" t="e">
        <f t="shared" si="6"/>
        <v>#REF!</v>
      </c>
      <c r="GW41" s="66" t="e">
        <f>IF(#REF!=1,100,0)</f>
        <v>#REF!</v>
      </c>
      <c r="GX41" s="66" t="e">
        <f>IF(#REF!=2,98,0)</f>
        <v>#REF!</v>
      </c>
      <c r="GY41" s="66" t="e">
        <f>IF(#REF!=3,95,0)</f>
        <v>#REF!</v>
      </c>
      <c r="GZ41" s="66" t="e">
        <f>IF(#REF!=4,93,0)</f>
        <v>#REF!</v>
      </c>
      <c r="HA41" s="66" t="e">
        <f>IF(#REF!=5,90,0)</f>
        <v>#REF!</v>
      </c>
      <c r="HB41" s="66" t="e">
        <f>IF(#REF!=6,88,0)</f>
        <v>#REF!</v>
      </c>
      <c r="HC41" s="66" t="e">
        <f>IF(#REF!=7,85,0)</f>
        <v>#REF!</v>
      </c>
      <c r="HD41" s="66" t="e">
        <f>IF(#REF!=8,83,0)</f>
        <v>#REF!</v>
      </c>
      <c r="HE41" s="66" t="e">
        <f>IF(#REF!=9,80,0)</f>
        <v>#REF!</v>
      </c>
      <c r="HF41" s="66" t="e">
        <f>IF(#REF!=10,78,0)</f>
        <v>#REF!</v>
      </c>
      <c r="HG41" s="66" t="e">
        <f>IF(#REF!=11,75,0)</f>
        <v>#REF!</v>
      </c>
      <c r="HH41" s="66" t="e">
        <f>IF(#REF!=12,73,0)</f>
        <v>#REF!</v>
      </c>
      <c r="HI41" s="66" t="e">
        <f>IF(#REF!=13,70,0)</f>
        <v>#REF!</v>
      </c>
      <c r="HJ41" s="66" t="e">
        <f>IF(#REF!=14,68,0)</f>
        <v>#REF!</v>
      </c>
      <c r="HK41" s="66" t="e">
        <f>IF(#REF!=15,65,0)</f>
        <v>#REF!</v>
      </c>
      <c r="HL41" s="66" t="e">
        <f>IF(#REF!=16,63,0)</f>
        <v>#REF!</v>
      </c>
      <c r="HM41" s="66" t="e">
        <f>IF(#REF!=17,60,0)</f>
        <v>#REF!</v>
      </c>
      <c r="HN41" s="66" t="e">
        <f>IF(#REF!=18,58,0)</f>
        <v>#REF!</v>
      </c>
      <c r="HO41" s="66" t="e">
        <f>IF(#REF!=19,55,0)</f>
        <v>#REF!</v>
      </c>
      <c r="HP41" s="66" t="e">
        <f>IF(#REF!=20,53,0)</f>
        <v>#REF!</v>
      </c>
      <c r="HQ41" s="66" t="e">
        <f>IF(#REF!&gt;20,0,0)</f>
        <v>#REF!</v>
      </c>
      <c r="HR41" s="66" t="e">
        <f>IF(#REF!="сх",0,0)</f>
        <v>#REF!</v>
      </c>
      <c r="HS41" s="66" t="e">
        <f t="shared" si="7"/>
        <v>#REF!</v>
      </c>
      <c r="HT41" s="66" t="e">
        <f>IF(#REF!=1,100,0)</f>
        <v>#REF!</v>
      </c>
      <c r="HU41" s="66" t="e">
        <f>IF(#REF!=2,98,0)</f>
        <v>#REF!</v>
      </c>
      <c r="HV41" s="66" t="e">
        <f>IF(#REF!=3,95,0)</f>
        <v>#REF!</v>
      </c>
      <c r="HW41" s="66" t="e">
        <f>IF(#REF!=4,93,0)</f>
        <v>#REF!</v>
      </c>
      <c r="HX41" s="66" t="e">
        <f>IF(#REF!=5,90,0)</f>
        <v>#REF!</v>
      </c>
      <c r="HY41" s="66" t="e">
        <f>IF(#REF!=6,88,0)</f>
        <v>#REF!</v>
      </c>
      <c r="HZ41" s="66" t="e">
        <f>IF(#REF!=7,85,0)</f>
        <v>#REF!</v>
      </c>
      <c r="IA41" s="66" t="e">
        <f>IF(#REF!=8,83,0)</f>
        <v>#REF!</v>
      </c>
      <c r="IB41" s="66" t="e">
        <f>IF(#REF!=9,80,0)</f>
        <v>#REF!</v>
      </c>
      <c r="IC41" s="66" t="e">
        <f>IF(#REF!=10,78,0)</f>
        <v>#REF!</v>
      </c>
      <c r="ID41" s="66" t="e">
        <f>IF(#REF!=11,75,0)</f>
        <v>#REF!</v>
      </c>
      <c r="IE41" s="66" t="e">
        <f>IF(#REF!=12,73,0)</f>
        <v>#REF!</v>
      </c>
      <c r="IF41" s="66" t="e">
        <f>IF(#REF!=13,70,0)</f>
        <v>#REF!</v>
      </c>
      <c r="IG41" s="66" t="e">
        <f>IF(#REF!=14,68,0)</f>
        <v>#REF!</v>
      </c>
      <c r="IH41" s="66" t="e">
        <f>IF(#REF!=15,65,0)</f>
        <v>#REF!</v>
      </c>
      <c r="II41" s="66" t="e">
        <f>IF(#REF!=16,63,0)</f>
        <v>#REF!</v>
      </c>
      <c r="IJ41" s="66" t="e">
        <f>IF(#REF!=17,60,0)</f>
        <v>#REF!</v>
      </c>
      <c r="IK41" s="66" t="e">
        <f>IF(#REF!=18,58,0)</f>
        <v>#REF!</v>
      </c>
      <c r="IL41" s="66" t="e">
        <f>IF(#REF!=19,55,0)</f>
        <v>#REF!</v>
      </c>
      <c r="IM41" s="66" t="e">
        <f>IF(#REF!=20,53,0)</f>
        <v>#REF!</v>
      </c>
      <c r="IN41" s="66" t="e">
        <f>IF(#REF!&gt;20,0,0)</f>
        <v>#REF!</v>
      </c>
      <c r="IO41" s="66" t="e">
        <f>IF(#REF!="сх",0,0)</f>
        <v>#REF!</v>
      </c>
      <c r="IP41" s="66" t="e">
        <f t="shared" si="8"/>
        <v>#REF!</v>
      </c>
      <c r="IQ41" s="64"/>
      <c r="IR41" s="64"/>
      <c r="IS41" s="64"/>
      <c r="IT41" s="64"/>
    </row>
    <row r="42" spans="1:254" s="67" customFormat="1" ht="15.75">
      <c r="A42" s="261"/>
      <c r="B42" s="262">
        <v>3</v>
      </c>
      <c r="C42" s="265" t="s">
        <v>152</v>
      </c>
      <c r="D42" s="265" t="s">
        <v>152</v>
      </c>
      <c r="E42" s="130" t="s">
        <v>153</v>
      </c>
      <c r="F42" s="156">
        <v>65</v>
      </c>
      <c r="G42" s="156">
        <v>252</v>
      </c>
      <c r="H42" s="113">
        <v>3</v>
      </c>
      <c r="I42" s="197">
        <v>82</v>
      </c>
      <c r="J42" s="268">
        <f>SUM(I42:I47)</f>
        <v>404</v>
      </c>
      <c r="K42" s="271">
        <v>3</v>
      </c>
      <c r="L42" s="63" t="e">
        <f>#REF!+#REF!</f>
        <v>#REF!</v>
      </c>
      <c r="M42" s="64"/>
      <c r="N42" s="65"/>
      <c r="O42" s="64" t="e">
        <f>IF(#REF!=1,25,0)</f>
        <v>#REF!</v>
      </c>
      <c r="P42" s="64" t="e">
        <f>IF(#REF!=2,22,0)</f>
        <v>#REF!</v>
      </c>
      <c r="Q42" s="64" t="e">
        <f>IF(#REF!=3,20,0)</f>
        <v>#REF!</v>
      </c>
      <c r="R42" s="64" t="e">
        <f>IF(#REF!=4,18,0)</f>
        <v>#REF!</v>
      </c>
      <c r="S42" s="64" t="e">
        <f>IF(#REF!=5,16,0)</f>
        <v>#REF!</v>
      </c>
      <c r="T42" s="64" t="e">
        <f>IF(#REF!=6,15,0)</f>
        <v>#REF!</v>
      </c>
      <c r="U42" s="64" t="e">
        <f>IF(#REF!=7,14,0)</f>
        <v>#REF!</v>
      </c>
      <c r="V42" s="64" t="e">
        <f>IF(#REF!=8,13,0)</f>
        <v>#REF!</v>
      </c>
      <c r="W42" s="64" t="e">
        <f>IF(#REF!=9,12,0)</f>
        <v>#REF!</v>
      </c>
      <c r="X42" s="64" t="e">
        <f>IF(#REF!=10,11,0)</f>
        <v>#REF!</v>
      </c>
      <c r="Y42" s="64" t="e">
        <f>IF(#REF!=11,10,0)</f>
        <v>#REF!</v>
      </c>
      <c r="Z42" s="64" t="e">
        <f>IF(#REF!=12,9,0)</f>
        <v>#REF!</v>
      </c>
      <c r="AA42" s="64" t="e">
        <f>IF(#REF!=13,8,0)</f>
        <v>#REF!</v>
      </c>
      <c r="AB42" s="64" t="e">
        <f>IF(#REF!=14,7,0)</f>
        <v>#REF!</v>
      </c>
      <c r="AC42" s="64" t="e">
        <f>IF(#REF!=15,6,0)</f>
        <v>#REF!</v>
      </c>
      <c r="AD42" s="64" t="e">
        <f>IF(#REF!=16,5,0)</f>
        <v>#REF!</v>
      </c>
      <c r="AE42" s="64" t="e">
        <f>IF(#REF!=17,4,0)</f>
        <v>#REF!</v>
      </c>
      <c r="AF42" s="64" t="e">
        <f>IF(#REF!=18,3,0)</f>
        <v>#REF!</v>
      </c>
      <c r="AG42" s="64" t="e">
        <f>IF(#REF!=19,2,0)</f>
        <v>#REF!</v>
      </c>
      <c r="AH42" s="64" t="e">
        <f>IF(#REF!=20,1,0)</f>
        <v>#REF!</v>
      </c>
      <c r="AI42" s="64" t="e">
        <f>IF(#REF!&gt;20,0,0)</f>
        <v>#REF!</v>
      </c>
      <c r="AJ42" s="64" t="e">
        <f>IF(#REF!="сх",0,0)</f>
        <v>#REF!</v>
      </c>
      <c r="AK42" s="64" t="e">
        <f>SUM(O42:AI42)</f>
        <v>#REF!</v>
      </c>
      <c r="AL42" s="64" t="e">
        <f>IF(#REF!=1,25,0)</f>
        <v>#REF!</v>
      </c>
      <c r="AM42" s="64" t="e">
        <f>IF(#REF!=2,22,0)</f>
        <v>#REF!</v>
      </c>
      <c r="AN42" s="64" t="e">
        <f>IF(#REF!=3,20,0)</f>
        <v>#REF!</v>
      </c>
      <c r="AO42" s="64" t="e">
        <f>IF(#REF!=4,18,0)</f>
        <v>#REF!</v>
      </c>
      <c r="AP42" s="64" t="e">
        <f>IF(#REF!=5,16,0)</f>
        <v>#REF!</v>
      </c>
      <c r="AQ42" s="64" t="e">
        <f>IF(#REF!=6,15,0)</f>
        <v>#REF!</v>
      </c>
      <c r="AR42" s="64" t="e">
        <f>IF(#REF!=7,14,0)</f>
        <v>#REF!</v>
      </c>
      <c r="AS42" s="64" t="e">
        <f>IF(#REF!=8,13,0)</f>
        <v>#REF!</v>
      </c>
      <c r="AT42" s="64" t="e">
        <f>IF(#REF!=9,12,0)</f>
        <v>#REF!</v>
      </c>
      <c r="AU42" s="64" t="e">
        <f>IF(#REF!=10,11,0)</f>
        <v>#REF!</v>
      </c>
      <c r="AV42" s="64" t="e">
        <f>IF(#REF!=11,10,0)</f>
        <v>#REF!</v>
      </c>
      <c r="AW42" s="64" t="e">
        <f>IF(#REF!=12,9,0)</f>
        <v>#REF!</v>
      </c>
      <c r="AX42" s="64" t="e">
        <f>IF(#REF!=13,8,0)</f>
        <v>#REF!</v>
      </c>
      <c r="AY42" s="64" t="e">
        <f>IF(#REF!=14,7,0)</f>
        <v>#REF!</v>
      </c>
      <c r="AZ42" s="64" t="e">
        <f>IF(#REF!=15,6,0)</f>
        <v>#REF!</v>
      </c>
      <c r="BA42" s="64" t="e">
        <f>IF(#REF!=16,5,0)</f>
        <v>#REF!</v>
      </c>
      <c r="BB42" s="64" t="e">
        <f>IF(#REF!=17,4,0)</f>
        <v>#REF!</v>
      </c>
      <c r="BC42" s="64" t="e">
        <f>IF(#REF!=18,3,0)</f>
        <v>#REF!</v>
      </c>
      <c r="BD42" s="64" t="e">
        <f>IF(#REF!=19,2,0)</f>
        <v>#REF!</v>
      </c>
      <c r="BE42" s="64" t="e">
        <f>IF(#REF!=20,1,0)</f>
        <v>#REF!</v>
      </c>
      <c r="BF42" s="64" t="e">
        <f>IF(#REF!&gt;20,0,0)</f>
        <v>#REF!</v>
      </c>
      <c r="BG42" s="64" t="e">
        <f>IF(#REF!="сх",0,0)</f>
        <v>#REF!</v>
      </c>
      <c r="BH42" s="64" t="e">
        <f>SUM(AL42:BF42)</f>
        <v>#REF!</v>
      </c>
      <c r="BI42" s="64" t="e">
        <f>IF(#REF!=1,45,0)</f>
        <v>#REF!</v>
      </c>
      <c r="BJ42" s="64" t="e">
        <f>IF(#REF!=2,42,0)</f>
        <v>#REF!</v>
      </c>
      <c r="BK42" s="64" t="e">
        <f>IF(#REF!=3,40,0)</f>
        <v>#REF!</v>
      </c>
      <c r="BL42" s="64" t="e">
        <f>IF(#REF!=4,38,0)</f>
        <v>#REF!</v>
      </c>
      <c r="BM42" s="64" t="e">
        <f>IF(#REF!=5,36,0)</f>
        <v>#REF!</v>
      </c>
      <c r="BN42" s="64" t="e">
        <f>IF(#REF!=6,35,0)</f>
        <v>#REF!</v>
      </c>
      <c r="BO42" s="64" t="e">
        <f>IF(#REF!=7,34,0)</f>
        <v>#REF!</v>
      </c>
      <c r="BP42" s="64" t="e">
        <f>IF(#REF!=8,33,0)</f>
        <v>#REF!</v>
      </c>
      <c r="BQ42" s="64" t="e">
        <f>IF(#REF!=9,32,0)</f>
        <v>#REF!</v>
      </c>
      <c r="BR42" s="64" t="e">
        <f>IF(#REF!=10,31,0)</f>
        <v>#REF!</v>
      </c>
      <c r="BS42" s="64" t="e">
        <f>IF(#REF!=11,30,0)</f>
        <v>#REF!</v>
      </c>
      <c r="BT42" s="64" t="e">
        <f>IF(#REF!=12,29,0)</f>
        <v>#REF!</v>
      </c>
      <c r="BU42" s="64" t="e">
        <f>IF(#REF!=13,28,0)</f>
        <v>#REF!</v>
      </c>
      <c r="BV42" s="64" t="e">
        <f>IF(#REF!=14,27,0)</f>
        <v>#REF!</v>
      </c>
      <c r="BW42" s="64" t="e">
        <f>IF(#REF!=15,26,0)</f>
        <v>#REF!</v>
      </c>
      <c r="BX42" s="64" t="e">
        <f>IF(#REF!=16,25,0)</f>
        <v>#REF!</v>
      </c>
      <c r="BY42" s="64" t="e">
        <f>IF(#REF!=17,24,0)</f>
        <v>#REF!</v>
      </c>
      <c r="BZ42" s="64" t="e">
        <f>IF(#REF!=18,23,0)</f>
        <v>#REF!</v>
      </c>
      <c r="CA42" s="64" t="e">
        <f>IF(#REF!=19,22,0)</f>
        <v>#REF!</v>
      </c>
      <c r="CB42" s="64" t="e">
        <f>IF(#REF!=20,21,0)</f>
        <v>#REF!</v>
      </c>
      <c r="CC42" s="64" t="e">
        <f>IF(#REF!=21,20,0)</f>
        <v>#REF!</v>
      </c>
      <c r="CD42" s="64" t="e">
        <f>IF(#REF!=22,19,0)</f>
        <v>#REF!</v>
      </c>
      <c r="CE42" s="64" t="e">
        <f>IF(#REF!=23,18,0)</f>
        <v>#REF!</v>
      </c>
      <c r="CF42" s="64" t="e">
        <f>IF(#REF!=24,17,0)</f>
        <v>#REF!</v>
      </c>
      <c r="CG42" s="64" t="e">
        <f>IF(#REF!=25,16,0)</f>
        <v>#REF!</v>
      </c>
      <c r="CH42" s="64" t="e">
        <f>IF(#REF!=26,15,0)</f>
        <v>#REF!</v>
      </c>
      <c r="CI42" s="64" t="e">
        <f>IF(#REF!=27,14,0)</f>
        <v>#REF!</v>
      </c>
      <c r="CJ42" s="64" t="e">
        <f>IF(#REF!=28,13,0)</f>
        <v>#REF!</v>
      </c>
      <c r="CK42" s="64" t="e">
        <f>IF(#REF!=29,12,0)</f>
        <v>#REF!</v>
      </c>
      <c r="CL42" s="64" t="e">
        <f>IF(#REF!=30,11,0)</f>
        <v>#REF!</v>
      </c>
      <c r="CM42" s="64" t="e">
        <f>IF(#REF!=31,10,0)</f>
        <v>#REF!</v>
      </c>
      <c r="CN42" s="64" t="e">
        <f>IF(#REF!=32,9,0)</f>
        <v>#REF!</v>
      </c>
      <c r="CO42" s="64" t="e">
        <f>IF(#REF!=33,8,0)</f>
        <v>#REF!</v>
      </c>
      <c r="CP42" s="64" t="e">
        <f>IF(#REF!=34,7,0)</f>
        <v>#REF!</v>
      </c>
      <c r="CQ42" s="64" t="e">
        <f>IF(#REF!=35,6,0)</f>
        <v>#REF!</v>
      </c>
      <c r="CR42" s="64" t="e">
        <f>IF(#REF!=36,5,0)</f>
        <v>#REF!</v>
      </c>
      <c r="CS42" s="64" t="e">
        <f>IF(#REF!=37,4,0)</f>
        <v>#REF!</v>
      </c>
      <c r="CT42" s="64" t="e">
        <f>IF(#REF!=38,3,0)</f>
        <v>#REF!</v>
      </c>
      <c r="CU42" s="64" t="e">
        <f>IF(#REF!=39,2,0)</f>
        <v>#REF!</v>
      </c>
      <c r="CV42" s="64" t="e">
        <f>IF(#REF!=40,1,0)</f>
        <v>#REF!</v>
      </c>
      <c r="CW42" s="64" t="e">
        <f>IF(#REF!&gt;20,0,0)</f>
        <v>#REF!</v>
      </c>
      <c r="CX42" s="64" t="e">
        <f>IF(#REF!="сх",0,0)</f>
        <v>#REF!</v>
      </c>
      <c r="CY42" s="64" t="e">
        <f>SUM(BI42:CX42)</f>
        <v>#REF!</v>
      </c>
      <c r="CZ42" s="64" t="e">
        <f>IF(#REF!=1,45,0)</f>
        <v>#REF!</v>
      </c>
      <c r="DA42" s="64" t="e">
        <f>IF(#REF!=2,42,0)</f>
        <v>#REF!</v>
      </c>
      <c r="DB42" s="64" t="e">
        <f>IF(#REF!=3,40,0)</f>
        <v>#REF!</v>
      </c>
      <c r="DC42" s="64" t="e">
        <f>IF(#REF!=4,38,0)</f>
        <v>#REF!</v>
      </c>
      <c r="DD42" s="64" t="e">
        <f>IF(#REF!=5,36,0)</f>
        <v>#REF!</v>
      </c>
      <c r="DE42" s="64" t="e">
        <f>IF(#REF!=6,35,0)</f>
        <v>#REF!</v>
      </c>
      <c r="DF42" s="64" t="e">
        <f>IF(#REF!=7,34,0)</f>
        <v>#REF!</v>
      </c>
      <c r="DG42" s="64" t="e">
        <f>IF(#REF!=8,33,0)</f>
        <v>#REF!</v>
      </c>
      <c r="DH42" s="64" t="e">
        <f>IF(#REF!=9,32,0)</f>
        <v>#REF!</v>
      </c>
      <c r="DI42" s="64" t="e">
        <f>IF(#REF!=10,31,0)</f>
        <v>#REF!</v>
      </c>
      <c r="DJ42" s="64" t="e">
        <f>IF(#REF!=11,30,0)</f>
        <v>#REF!</v>
      </c>
      <c r="DK42" s="64" t="e">
        <f>IF(#REF!=12,29,0)</f>
        <v>#REF!</v>
      </c>
      <c r="DL42" s="64" t="e">
        <f>IF(#REF!=13,28,0)</f>
        <v>#REF!</v>
      </c>
      <c r="DM42" s="64" t="e">
        <f>IF(#REF!=14,27,0)</f>
        <v>#REF!</v>
      </c>
      <c r="DN42" s="64" t="e">
        <f>IF(#REF!=15,26,0)</f>
        <v>#REF!</v>
      </c>
      <c r="DO42" s="64" t="e">
        <f>IF(#REF!=16,25,0)</f>
        <v>#REF!</v>
      </c>
      <c r="DP42" s="64" t="e">
        <f>IF(#REF!=17,24,0)</f>
        <v>#REF!</v>
      </c>
      <c r="DQ42" s="64" t="e">
        <f>IF(#REF!=18,23,0)</f>
        <v>#REF!</v>
      </c>
      <c r="DR42" s="64" t="e">
        <f>IF(#REF!=19,22,0)</f>
        <v>#REF!</v>
      </c>
      <c r="DS42" s="64" t="e">
        <f>IF(#REF!=20,21,0)</f>
        <v>#REF!</v>
      </c>
      <c r="DT42" s="64" t="e">
        <f>IF(#REF!=21,20,0)</f>
        <v>#REF!</v>
      </c>
      <c r="DU42" s="64" t="e">
        <f>IF(#REF!=22,19,0)</f>
        <v>#REF!</v>
      </c>
      <c r="DV42" s="64" t="e">
        <f>IF(#REF!=23,18,0)</f>
        <v>#REF!</v>
      </c>
      <c r="DW42" s="64" t="e">
        <f>IF(#REF!=24,17,0)</f>
        <v>#REF!</v>
      </c>
      <c r="DX42" s="64" t="e">
        <f>IF(#REF!=25,16,0)</f>
        <v>#REF!</v>
      </c>
      <c r="DY42" s="64" t="e">
        <f>IF(#REF!=26,15,0)</f>
        <v>#REF!</v>
      </c>
      <c r="DZ42" s="64" t="e">
        <f>IF(#REF!=27,14,0)</f>
        <v>#REF!</v>
      </c>
      <c r="EA42" s="64" t="e">
        <f>IF(#REF!=28,13,0)</f>
        <v>#REF!</v>
      </c>
      <c r="EB42" s="64" t="e">
        <f>IF(#REF!=29,12,0)</f>
        <v>#REF!</v>
      </c>
      <c r="EC42" s="64" t="e">
        <f>IF(#REF!=30,11,0)</f>
        <v>#REF!</v>
      </c>
      <c r="ED42" s="64" t="e">
        <f>IF(#REF!=31,10,0)</f>
        <v>#REF!</v>
      </c>
      <c r="EE42" s="64" t="e">
        <f>IF(#REF!=32,9,0)</f>
        <v>#REF!</v>
      </c>
      <c r="EF42" s="64" t="e">
        <f>IF(#REF!=33,8,0)</f>
        <v>#REF!</v>
      </c>
      <c r="EG42" s="64" t="e">
        <f>IF(#REF!=34,7,0)</f>
        <v>#REF!</v>
      </c>
      <c r="EH42" s="64" t="e">
        <f>IF(#REF!=35,6,0)</f>
        <v>#REF!</v>
      </c>
      <c r="EI42" s="64" t="e">
        <f>IF(#REF!=36,5,0)</f>
        <v>#REF!</v>
      </c>
      <c r="EJ42" s="64" t="e">
        <f>IF(#REF!=37,4,0)</f>
        <v>#REF!</v>
      </c>
      <c r="EK42" s="64" t="e">
        <f>IF(#REF!=38,3,0)</f>
        <v>#REF!</v>
      </c>
      <c r="EL42" s="64" t="e">
        <f>IF(#REF!=39,2,0)</f>
        <v>#REF!</v>
      </c>
      <c r="EM42" s="64" t="e">
        <f>IF(#REF!=40,1,0)</f>
        <v>#REF!</v>
      </c>
      <c r="EN42" s="64" t="e">
        <f>IF(#REF!&gt;20,0,0)</f>
        <v>#REF!</v>
      </c>
      <c r="EO42" s="64" t="e">
        <f>IF(#REF!="сх",0,0)</f>
        <v>#REF!</v>
      </c>
      <c r="EP42" s="64" t="e">
        <f>SUM(CZ42:EO42)</f>
        <v>#REF!</v>
      </c>
      <c r="EQ42" s="64"/>
      <c r="ER42" s="64" t="e">
        <f>IF(#REF!="сх","ноль",IF(#REF!&gt;0,#REF!,"Ноль"))</f>
        <v>#REF!</v>
      </c>
      <c r="ES42" s="64" t="e">
        <f>IF(#REF!="сх","ноль",IF(#REF!&gt;0,#REF!,"Ноль"))</f>
        <v>#REF!</v>
      </c>
      <c r="ET42" s="64"/>
      <c r="EU42" s="64" t="e">
        <f>MIN(ER42,ES42)</f>
        <v>#REF!</v>
      </c>
      <c r="EV42" s="64" t="e">
        <f>IF(K42=#REF!,IF(#REF!&lt;#REF!,#REF!,EZ42),#REF!)</f>
        <v>#REF!</v>
      </c>
      <c r="EW42" s="64" t="e">
        <f>IF(K42=#REF!,IF(#REF!&lt;#REF!,0,1))</f>
        <v>#REF!</v>
      </c>
      <c r="EX42" s="64" t="e">
        <f>IF(AND(EU42&gt;=21,EU42&lt;&gt;0),EU42,IF(K42&lt;#REF!,"СТОП",EV42+EW42))</f>
        <v>#REF!</v>
      </c>
      <c r="EY42" s="64"/>
      <c r="EZ42" s="64">
        <v>15</v>
      </c>
      <c r="FA42" s="64">
        <v>16</v>
      </c>
      <c r="FB42" s="64"/>
      <c r="FC42" s="66" t="e">
        <f>IF(#REF!=1,25,0)</f>
        <v>#REF!</v>
      </c>
      <c r="FD42" s="66" t="e">
        <f>IF(#REF!=2,22,0)</f>
        <v>#REF!</v>
      </c>
      <c r="FE42" s="66" t="e">
        <f>IF(#REF!=3,20,0)</f>
        <v>#REF!</v>
      </c>
      <c r="FF42" s="66" t="e">
        <f>IF(#REF!=4,18,0)</f>
        <v>#REF!</v>
      </c>
      <c r="FG42" s="66" t="e">
        <f>IF(#REF!=5,16,0)</f>
        <v>#REF!</v>
      </c>
      <c r="FH42" s="66" t="e">
        <f>IF(#REF!=6,15,0)</f>
        <v>#REF!</v>
      </c>
      <c r="FI42" s="66" t="e">
        <f>IF(#REF!=7,14,0)</f>
        <v>#REF!</v>
      </c>
      <c r="FJ42" s="66" t="e">
        <f>IF(#REF!=8,13,0)</f>
        <v>#REF!</v>
      </c>
      <c r="FK42" s="66" t="e">
        <f>IF(#REF!=9,12,0)</f>
        <v>#REF!</v>
      </c>
      <c r="FL42" s="66" t="e">
        <f>IF(#REF!=10,11,0)</f>
        <v>#REF!</v>
      </c>
      <c r="FM42" s="66" t="e">
        <f>IF(#REF!=11,10,0)</f>
        <v>#REF!</v>
      </c>
      <c r="FN42" s="66" t="e">
        <f>IF(#REF!=12,9,0)</f>
        <v>#REF!</v>
      </c>
      <c r="FO42" s="66" t="e">
        <f>IF(#REF!=13,8,0)</f>
        <v>#REF!</v>
      </c>
      <c r="FP42" s="66" t="e">
        <f>IF(#REF!=14,7,0)</f>
        <v>#REF!</v>
      </c>
      <c r="FQ42" s="66" t="e">
        <f>IF(#REF!=15,6,0)</f>
        <v>#REF!</v>
      </c>
      <c r="FR42" s="66" t="e">
        <f>IF(#REF!=16,5,0)</f>
        <v>#REF!</v>
      </c>
      <c r="FS42" s="66" t="e">
        <f>IF(#REF!=17,4,0)</f>
        <v>#REF!</v>
      </c>
      <c r="FT42" s="66" t="e">
        <f>IF(#REF!=18,3,0)</f>
        <v>#REF!</v>
      </c>
      <c r="FU42" s="66" t="e">
        <f>IF(#REF!=19,2,0)</f>
        <v>#REF!</v>
      </c>
      <c r="FV42" s="66" t="e">
        <f>IF(#REF!=20,1,0)</f>
        <v>#REF!</v>
      </c>
      <c r="FW42" s="66" t="e">
        <f>IF(#REF!&gt;20,0,0)</f>
        <v>#REF!</v>
      </c>
      <c r="FX42" s="66" t="e">
        <f>IF(#REF!="сх",0,0)</f>
        <v>#REF!</v>
      </c>
      <c r="FY42" s="66" t="e">
        <f>SUM(FC42:FX42)</f>
        <v>#REF!</v>
      </c>
      <c r="FZ42" s="66" t="e">
        <f>IF(#REF!=1,25,0)</f>
        <v>#REF!</v>
      </c>
      <c r="GA42" s="66" t="e">
        <f>IF(#REF!=2,22,0)</f>
        <v>#REF!</v>
      </c>
      <c r="GB42" s="66" t="e">
        <f>IF(#REF!=3,20,0)</f>
        <v>#REF!</v>
      </c>
      <c r="GC42" s="66" t="e">
        <f>IF(#REF!=4,18,0)</f>
        <v>#REF!</v>
      </c>
      <c r="GD42" s="66" t="e">
        <f>IF(#REF!=5,16,0)</f>
        <v>#REF!</v>
      </c>
      <c r="GE42" s="66" t="e">
        <f>IF(#REF!=6,15,0)</f>
        <v>#REF!</v>
      </c>
      <c r="GF42" s="66" t="e">
        <f>IF(#REF!=7,14,0)</f>
        <v>#REF!</v>
      </c>
      <c r="GG42" s="66" t="e">
        <f>IF(#REF!=8,13,0)</f>
        <v>#REF!</v>
      </c>
      <c r="GH42" s="66" t="e">
        <f>IF(#REF!=9,12,0)</f>
        <v>#REF!</v>
      </c>
      <c r="GI42" s="66" t="e">
        <f>IF(#REF!=10,11,0)</f>
        <v>#REF!</v>
      </c>
      <c r="GJ42" s="66" t="e">
        <f>IF(#REF!=11,10,0)</f>
        <v>#REF!</v>
      </c>
      <c r="GK42" s="66" t="e">
        <f>IF(#REF!=12,9,0)</f>
        <v>#REF!</v>
      </c>
      <c r="GL42" s="66" t="e">
        <f>IF(#REF!=13,8,0)</f>
        <v>#REF!</v>
      </c>
      <c r="GM42" s="66" t="e">
        <f>IF(#REF!=14,7,0)</f>
        <v>#REF!</v>
      </c>
      <c r="GN42" s="66" t="e">
        <f>IF(#REF!=15,6,0)</f>
        <v>#REF!</v>
      </c>
      <c r="GO42" s="66" t="e">
        <f>IF(#REF!=16,5,0)</f>
        <v>#REF!</v>
      </c>
      <c r="GP42" s="66" t="e">
        <f>IF(#REF!=17,4,0)</f>
        <v>#REF!</v>
      </c>
      <c r="GQ42" s="66" t="e">
        <f>IF(#REF!=18,3,0)</f>
        <v>#REF!</v>
      </c>
      <c r="GR42" s="66" t="e">
        <f>IF(#REF!=19,2,0)</f>
        <v>#REF!</v>
      </c>
      <c r="GS42" s="66" t="e">
        <f>IF(#REF!=20,1,0)</f>
        <v>#REF!</v>
      </c>
      <c r="GT42" s="66" t="e">
        <f>IF(#REF!&gt;20,0,0)</f>
        <v>#REF!</v>
      </c>
      <c r="GU42" s="66" t="e">
        <f>IF(#REF!="сх",0,0)</f>
        <v>#REF!</v>
      </c>
      <c r="GV42" s="66" t="e">
        <f>SUM(FZ42:GU42)</f>
        <v>#REF!</v>
      </c>
      <c r="GW42" s="66" t="e">
        <f>IF(#REF!=1,100,0)</f>
        <v>#REF!</v>
      </c>
      <c r="GX42" s="66" t="e">
        <f>IF(#REF!=2,98,0)</f>
        <v>#REF!</v>
      </c>
      <c r="GY42" s="66" t="e">
        <f>IF(#REF!=3,95,0)</f>
        <v>#REF!</v>
      </c>
      <c r="GZ42" s="66" t="e">
        <f>IF(#REF!=4,93,0)</f>
        <v>#REF!</v>
      </c>
      <c r="HA42" s="66" t="e">
        <f>IF(#REF!=5,90,0)</f>
        <v>#REF!</v>
      </c>
      <c r="HB42" s="66" t="e">
        <f>IF(#REF!=6,88,0)</f>
        <v>#REF!</v>
      </c>
      <c r="HC42" s="66" t="e">
        <f>IF(#REF!=7,85,0)</f>
        <v>#REF!</v>
      </c>
      <c r="HD42" s="66" t="e">
        <f>IF(#REF!=8,83,0)</f>
        <v>#REF!</v>
      </c>
      <c r="HE42" s="66" t="e">
        <f>IF(#REF!=9,80,0)</f>
        <v>#REF!</v>
      </c>
      <c r="HF42" s="66" t="e">
        <f>IF(#REF!=10,78,0)</f>
        <v>#REF!</v>
      </c>
      <c r="HG42" s="66" t="e">
        <f>IF(#REF!=11,75,0)</f>
        <v>#REF!</v>
      </c>
      <c r="HH42" s="66" t="e">
        <f>IF(#REF!=12,73,0)</f>
        <v>#REF!</v>
      </c>
      <c r="HI42" s="66" t="e">
        <f>IF(#REF!=13,70,0)</f>
        <v>#REF!</v>
      </c>
      <c r="HJ42" s="66" t="e">
        <f>IF(#REF!=14,68,0)</f>
        <v>#REF!</v>
      </c>
      <c r="HK42" s="66" t="e">
        <f>IF(#REF!=15,65,0)</f>
        <v>#REF!</v>
      </c>
      <c r="HL42" s="66" t="e">
        <f>IF(#REF!=16,63,0)</f>
        <v>#REF!</v>
      </c>
      <c r="HM42" s="66" t="e">
        <f>IF(#REF!=17,60,0)</f>
        <v>#REF!</v>
      </c>
      <c r="HN42" s="66" t="e">
        <f>IF(#REF!=18,58,0)</f>
        <v>#REF!</v>
      </c>
      <c r="HO42" s="66" t="e">
        <f>IF(#REF!=19,55,0)</f>
        <v>#REF!</v>
      </c>
      <c r="HP42" s="66" t="e">
        <f>IF(#REF!=20,53,0)</f>
        <v>#REF!</v>
      </c>
      <c r="HQ42" s="66" t="e">
        <f>IF(#REF!&gt;20,0,0)</f>
        <v>#REF!</v>
      </c>
      <c r="HR42" s="66" t="e">
        <f>IF(#REF!="сх",0,0)</f>
        <v>#REF!</v>
      </c>
      <c r="HS42" s="66" t="e">
        <f>SUM(GW42:HR42)</f>
        <v>#REF!</v>
      </c>
      <c r="HT42" s="66" t="e">
        <f>IF(#REF!=1,100,0)</f>
        <v>#REF!</v>
      </c>
      <c r="HU42" s="66" t="e">
        <f>IF(#REF!=2,98,0)</f>
        <v>#REF!</v>
      </c>
      <c r="HV42" s="66" t="e">
        <f>IF(#REF!=3,95,0)</f>
        <v>#REF!</v>
      </c>
      <c r="HW42" s="66" t="e">
        <f>IF(#REF!=4,93,0)</f>
        <v>#REF!</v>
      </c>
      <c r="HX42" s="66" t="e">
        <f>IF(#REF!=5,90,0)</f>
        <v>#REF!</v>
      </c>
      <c r="HY42" s="66" t="e">
        <f>IF(#REF!=6,88,0)</f>
        <v>#REF!</v>
      </c>
      <c r="HZ42" s="66" t="e">
        <f>IF(#REF!=7,85,0)</f>
        <v>#REF!</v>
      </c>
      <c r="IA42" s="66" t="e">
        <f>IF(#REF!=8,83,0)</f>
        <v>#REF!</v>
      </c>
      <c r="IB42" s="66" t="e">
        <f>IF(#REF!=9,80,0)</f>
        <v>#REF!</v>
      </c>
      <c r="IC42" s="66" t="e">
        <f>IF(#REF!=10,78,0)</f>
        <v>#REF!</v>
      </c>
      <c r="ID42" s="66" t="e">
        <f>IF(#REF!=11,75,0)</f>
        <v>#REF!</v>
      </c>
      <c r="IE42" s="66" t="e">
        <f>IF(#REF!=12,73,0)</f>
        <v>#REF!</v>
      </c>
      <c r="IF42" s="66" t="e">
        <f>IF(#REF!=13,70,0)</f>
        <v>#REF!</v>
      </c>
      <c r="IG42" s="66" t="e">
        <f>IF(#REF!=14,68,0)</f>
        <v>#REF!</v>
      </c>
      <c r="IH42" s="66" t="e">
        <f>IF(#REF!=15,65,0)</f>
        <v>#REF!</v>
      </c>
      <c r="II42" s="66" t="e">
        <f>IF(#REF!=16,63,0)</f>
        <v>#REF!</v>
      </c>
      <c r="IJ42" s="66" t="e">
        <f>IF(#REF!=17,60,0)</f>
        <v>#REF!</v>
      </c>
      <c r="IK42" s="66" t="e">
        <f>IF(#REF!=18,58,0)</f>
        <v>#REF!</v>
      </c>
      <c r="IL42" s="66" t="e">
        <f>IF(#REF!=19,55,0)</f>
        <v>#REF!</v>
      </c>
      <c r="IM42" s="66" t="e">
        <f>IF(#REF!=20,53,0)</f>
        <v>#REF!</v>
      </c>
      <c r="IN42" s="66" t="e">
        <f>IF(#REF!&gt;20,0,0)</f>
        <v>#REF!</v>
      </c>
      <c r="IO42" s="66" t="e">
        <f>IF(#REF!="сх",0,0)</f>
        <v>#REF!</v>
      </c>
      <c r="IP42" s="66" t="e">
        <f>SUM(HT42:IO42)</f>
        <v>#REF!</v>
      </c>
      <c r="IQ42" s="64"/>
      <c r="IR42" s="64"/>
      <c r="IS42" s="64"/>
      <c r="IT42" s="64"/>
    </row>
    <row r="43" spans="1:254" s="67" customFormat="1" ht="15.75">
      <c r="A43" s="261"/>
      <c r="B43" s="263"/>
      <c r="C43" s="266"/>
      <c r="D43" s="266"/>
      <c r="E43" s="131" t="s">
        <v>25</v>
      </c>
      <c r="F43" s="135">
        <v>85</v>
      </c>
      <c r="G43" s="135">
        <v>2</v>
      </c>
      <c r="H43" s="114">
        <v>4</v>
      </c>
      <c r="I43" s="202">
        <v>76</v>
      </c>
      <c r="J43" s="269"/>
      <c r="K43" s="272"/>
      <c r="L43" s="63" t="e">
        <f>#REF!+#REF!</f>
        <v>#REF!</v>
      </c>
      <c r="M43" s="64"/>
      <c r="N43" s="65"/>
      <c r="O43" s="64" t="e">
        <f>IF(#REF!=1,25,0)</f>
        <v>#REF!</v>
      </c>
      <c r="P43" s="64" t="e">
        <f>IF(#REF!=2,22,0)</f>
        <v>#REF!</v>
      </c>
      <c r="Q43" s="64" t="e">
        <f>IF(#REF!=3,20,0)</f>
        <v>#REF!</v>
      </c>
      <c r="R43" s="64" t="e">
        <f>IF(#REF!=4,18,0)</f>
        <v>#REF!</v>
      </c>
      <c r="S43" s="64" t="e">
        <f>IF(#REF!=5,16,0)</f>
        <v>#REF!</v>
      </c>
      <c r="T43" s="64" t="e">
        <f>IF(#REF!=6,15,0)</f>
        <v>#REF!</v>
      </c>
      <c r="U43" s="64" t="e">
        <f>IF(#REF!=7,14,0)</f>
        <v>#REF!</v>
      </c>
      <c r="V43" s="64" t="e">
        <f>IF(#REF!=8,13,0)</f>
        <v>#REF!</v>
      </c>
      <c r="W43" s="64" t="e">
        <f>IF(#REF!=9,12,0)</f>
        <v>#REF!</v>
      </c>
      <c r="X43" s="64" t="e">
        <f>IF(#REF!=10,11,0)</f>
        <v>#REF!</v>
      </c>
      <c r="Y43" s="64" t="e">
        <f>IF(#REF!=11,10,0)</f>
        <v>#REF!</v>
      </c>
      <c r="Z43" s="64" t="e">
        <f>IF(#REF!=12,9,0)</f>
        <v>#REF!</v>
      </c>
      <c r="AA43" s="64" t="e">
        <f>IF(#REF!=13,8,0)</f>
        <v>#REF!</v>
      </c>
      <c r="AB43" s="64" t="e">
        <f>IF(#REF!=14,7,0)</f>
        <v>#REF!</v>
      </c>
      <c r="AC43" s="64" t="e">
        <f>IF(#REF!=15,6,0)</f>
        <v>#REF!</v>
      </c>
      <c r="AD43" s="64" t="e">
        <f>IF(#REF!=16,5,0)</f>
        <v>#REF!</v>
      </c>
      <c r="AE43" s="64" t="e">
        <f>IF(#REF!=17,4,0)</f>
        <v>#REF!</v>
      </c>
      <c r="AF43" s="64" t="e">
        <f>IF(#REF!=18,3,0)</f>
        <v>#REF!</v>
      </c>
      <c r="AG43" s="64" t="e">
        <f>IF(#REF!=19,2,0)</f>
        <v>#REF!</v>
      </c>
      <c r="AH43" s="64" t="e">
        <f>IF(#REF!=20,1,0)</f>
        <v>#REF!</v>
      </c>
      <c r="AI43" s="64" t="e">
        <f>IF(#REF!&gt;20,0,0)</f>
        <v>#REF!</v>
      </c>
      <c r="AJ43" s="64" t="e">
        <f>IF(#REF!="сх",0,0)</f>
        <v>#REF!</v>
      </c>
      <c r="AK43" s="64" t="e">
        <f>SUM(O43:AI43)</f>
        <v>#REF!</v>
      </c>
      <c r="AL43" s="64" t="e">
        <f>IF(#REF!=1,25,0)</f>
        <v>#REF!</v>
      </c>
      <c r="AM43" s="64" t="e">
        <f>IF(#REF!=2,22,0)</f>
        <v>#REF!</v>
      </c>
      <c r="AN43" s="64" t="e">
        <f>IF(#REF!=3,20,0)</f>
        <v>#REF!</v>
      </c>
      <c r="AO43" s="64" t="e">
        <f>IF(#REF!=4,18,0)</f>
        <v>#REF!</v>
      </c>
      <c r="AP43" s="64" t="e">
        <f>IF(#REF!=5,16,0)</f>
        <v>#REF!</v>
      </c>
      <c r="AQ43" s="64" t="e">
        <f>IF(#REF!=6,15,0)</f>
        <v>#REF!</v>
      </c>
      <c r="AR43" s="64" t="e">
        <f>IF(#REF!=7,14,0)</f>
        <v>#REF!</v>
      </c>
      <c r="AS43" s="64" t="e">
        <f>IF(#REF!=8,13,0)</f>
        <v>#REF!</v>
      </c>
      <c r="AT43" s="64" t="e">
        <f>IF(#REF!=9,12,0)</f>
        <v>#REF!</v>
      </c>
      <c r="AU43" s="64" t="e">
        <f>IF(#REF!=10,11,0)</f>
        <v>#REF!</v>
      </c>
      <c r="AV43" s="64" t="e">
        <f>IF(#REF!=11,10,0)</f>
        <v>#REF!</v>
      </c>
      <c r="AW43" s="64" t="e">
        <f>IF(#REF!=12,9,0)</f>
        <v>#REF!</v>
      </c>
      <c r="AX43" s="64" t="e">
        <f>IF(#REF!=13,8,0)</f>
        <v>#REF!</v>
      </c>
      <c r="AY43" s="64" t="e">
        <f>IF(#REF!=14,7,0)</f>
        <v>#REF!</v>
      </c>
      <c r="AZ43" s="64" t="e">
        <f>IF(#REF!=15,6,0)</f>
        <v>#REF!</v>
      </c>
      <c r="BA43" s="64" t="e">
        <f>IF(#REF!=16,5,0)</f>
        <v>#REF!</v>
      </c>
      <c r="BB43" s="64" t="e">
        <f>IF(#REF!=17,4,0)</f>
        <v>#REF!</v>
      </c>
      <c r="BC43" s="64" t="e">
        <f>IF(#REF!=18,3,0)</f>
        <v>#REF!</v>
      </c>
      <c r="BD43" s="64" t="e">
        <f>IF(#REF!=19,2,0)</f>
        <v>#REF!</v>
      </c>
      <c r="BE43" s="64" t="e">
        <f>IF(#REF!=20,1,0)</f>
        <v>#REF!</v>
      </c>
      <c r="BF43" s="64" t="e">
        <f>IF(#REF!&gt;20,0,0)</f>
        <v>#REF!</v>
      </c>
      <c r="BG43" s="64" t="e">
        <f>IF(#REF!="сх",0,0)</f>
        <v>#REF!</v>
      </c>
      <c r="BH43" s="64" t="e">
        <f>SUM(AL43:BF43)</f>
        <v>#REF!</v>
      </c>
      <c r="BI43" s="64" t="e">
        <f>IF(#REF!=1,45,0)</f>
        <v>#REF!</v>
      </c>
      <c r="BJ43" s="64" t="e">
        <f>IF(#REF!=2,42,0)</f>
        <v>#REF!</v>
      </c>
      <c r="BK43" s="64" t="e">
        <f>IF(#REF!=3,40,0)</f>
        <v>#REF!</v>
      </c>
      <c r="BL43" s="64" t="e">
        <f>IF(#REF!=4,38,0)</f>
        <v>#REF!</v>
      </c>
      <c r="BM43" s="64" t="e">
        <f>IF(#REF!=5,36,0)</f>
        <v>#REF!</v>
      </c>
      <c r="BN43" s="64" t="e">
        <f>IF(#REF!=6,35,0)</f>
        <v>#REF!</v>
      </c>
      <c r="BO43" s="64" t="e">
        <f>IF(#REF!=7,34,0)</f>
        <v>#REF!</v>
      </c>
      <c r="BP43" s="64" t="e">
        <f>IF(#REF!=8,33,0)</f>
        <v>#REF!</v>
      </c>
      <c r="BQ43" s="64" t="e">
        <f>IF(#REF!=9,32,0)</f>
        <v>#REF!</v>
      </c>
      <c r="BR43" s="64" t="e">
        <f>IF(#REF!=10,31,0)</f>
        <v>#REF!</v>
      </c>
      <c r="BS43" s="64" t="e">
        <f>IF(#REF!=11,30,0)</f>
        <v>#REF!</v>
      </c>
      <c r="BT43" s="64" t="e">
        <f>IF(#REF!=12,29,0)</f>
        <v>#REF!</v>
      </c>
      <c r="BU43" s="64" t="e">
        <f>IF(#REF!=13,28,0)</f>
        <v>#REF!</v>
      </c>
      <c r="BV43" s="64" t="e">
        <f>IF(#REF!=14,27,0)</f>
        <v>#REF!</v>
      </c>
      <c r="BW43" s="64" t="e">
        <f>IF(#REF!=15,26,0)</f>
        <v>#REF!</v>
      </c>
      <c r="BX43" s="64" t="e">
        <f>IF(#REF!=16,25,0)</f>
        <v>#REF!</v>
      </c>
      <c r="BY43" s="64" t="e">
        <f>IF(#REF!=17,24,0)</f>
        <v>#REF!</v>
      </c>
      <c r="BZ43" s="64" t="e">
        <f>IF(#REF!=18,23,0)</f>
        <v>#REF!</v>
      </c>
      <c r="CA43" s="64" t="e">
        <f>IF(#REF!=19,22,0)</f>
        <v>#REF!</v>
      </c>
      <c r="CB43" s="64" t="e">
        <f>IF(#REF!=20,21,0)</f>
        <v>#REF!</v>
      </c>
      <c r="CC43" s="64" t="e">
        <f>IF(#REF!=21,20,0)</f>
        <v>#REF!</v>
      </c>
      <c r="CD43" s="64" t="e">
        <f>IF(#REF!=22,19,0)</f>
        <v>#REF!</v>
      </c>
      <c r="CE43" s="64" t="e">
        <f>IF(#REF!=23,18,0)</f>
        <v>#REF!</v>
      </c>
      <c r="CF43" s="64" t="e">
        <f>IF(#REF!=24,17,0)</f>
        <v>#REF!</v>
      </c>
      <c r="CG43" s="64" t="e">
        <f>IF(#REF!=25,16,0)</f>
        <v>#REF!</v>
      </c>
      <c r="CH43" s="64" t="e">
        <f>IF(#REF!=26,15,0)</f>
        <v>#REF!</v>
      </c>
      <c r="CI43" s="64" t="e">
        <f>IF(#REF!=27,14,0)</f>
        <v>#REF!</v>
      </c>
      <c r="CJ43" s="64" t="e">
        <f>IF(#REF!=28,13,0)</f>
        <v>#REF!</v>
      </c>
      <c r="CK43" s="64" t="e">
        <f>IF(#REF!=29,12,0)</f>
        <v>#REF!</v>
      </c>
      <c r="CL43" s="64" t="e">
        <f>IF(#REF!=30,11,0)</f>
        <v>#REF!</v>
      </c>
      <c r="CM43" s="64" t="e">
        <f>IF(#REF!=31,10,0)</f>
        <v>#REF!</v>
      </c>
      <c r="CN43" s="64" t="e">
        <f>IF(#REF!=32,9,0)</f>
        <v>#REF!</v>
      </c>
      <c r="CO43" s="64" t="e">
        <f>IF(#REF!=33,8,0)</f>
        <v>#REF!</v>
      </c>
      <c r="CP43" s="64" t="e">
        <f>IF(#REF!=34,7,0)</f>
        <v>#REF!</v>
      </c>
      <c r="CQ43" s="64" t="e">
        <f>IF(#REF!=35,6,0)</f>
        <v>#REF!</v>
      </c>
      <c r="CR43" s="64" t="e">
        <f>IF(#REF!=36,5,0)</f>
        <v>#REF!</v>
      </c>
      <c r="CS43" s="64" t="e">
        <f>IF(#REF!=37,4,0)</f>
        <v>#REF!</v>
      </c>
      <c r="CT43" s="64" t="e">
        <f>IF(#REF!=38,3,0)</f>
        <v>#REF!</v>
      </c>
      <c r="CU43" s="64" t="e">
        <f>IF(#REF!=39,2,0)</f>
        <v>#REF!</v>
      </c>
      <c r="CV43" s="64" t="e">
        <f>IF(#REF!=40,1,0)</f>
        <v>#REF!</v>
      </c>
      <c r="CW43" s="64" t="e">
        <f>IF(#REF!&gt;20,0,0)</f>
        <v>#REF!</v>
      </c>
      <c r="CX43" s="64" t="e">
        <f>IF(#REF!="сх",0,0)</f>
        <v>#REF!</v>
      </c>
      <c r="CY43" s="64" t="e">
        <f>SUM(BI43:CX43)</f>
        <v>#REF!</v>
      </c>
      <c r="CZ43" s="64" t="e">
        <f>IF(#REF!=1,45,0)</f>
        <v>#REF!</v>
      </c>
      <c r="DA43" s="64" t="e">
        <f>IF(#REF!=2,42,0)</f>
        <v>#REF!</v>
      </c>
      <c r="DB43" s="64" t="e">
        <f>IF(#REF!=3,40,0)</f>
        <v>#REF!</v>
      </c>
      <c r="DC43" s="64" t="e">
        <f>IF(#REF!=4,38,0)</f>
        <v>#REF!</v>
      </c>
      <c r="DD43" s="64" t="e">
        <f>IF(#REF!=5,36,0)</f>
        <v>#REF!</v>
      </c>
      <c r="DE43" s="64" t="e">
        <f>IF(#REF!=6,35,0)</f>
        <v>#REF!</v>
      </c>
      <c r="DF43" s="64" t="e">
        <f>IF(#REF!=7,34,0)</f>
        <v>#REF!</v>
      </c>
      <c r="DG43" s="64" t="e">
        <f>IF(#REF!=8,33,0)</f>
        <v>#REF!</v>
      </c>
      <c r="DH43" s="64" t="e">
        <f>IF(#REF!=9,32,0)</f>
        <v>#REF!</v>
      </c>
      <c r="DI43" s="64" t="e">
        <f>IF(#REF!=10,31,0)</f>
        <v>#REF!</v>
      </c>
      <c r="DJ43" s="64" t="e">
        <f>IF(#REF!=11,30,0)</f>
        <v>#REF!</v>
      </c>
      <c r="DK43" s="64" t="e">
        <f>IF(#REF!=12,29,0)</f>
        <v>#REF!</v>
      </c>
      <c r="DL43" s="64" t="e">
        <f>IF(#REF!=13,28,0)</f>
        <v>#REF!</v>
      </c>
      <c r="DM43" s="64" t="e">
        <f>IF(#REF!=14,27,0)</f>
        <v>#REF!</v>
      </c>
      <c r="DN43" s="64" t="e">
        <f>IF(#REF!=15,26,0)</f>
        <v>#REF!</v>
      </c>
      <c r="DO43" s="64" t="e">
        <f>IF(#REF!=16,25,0)</f>
        <v>#REF!</v>
      </c>
      <c r="DP43" s="64" t="e">
        <f>IF(#REF!=17,24,0)</f>
        <v>#REF!</v>
      </c>
      <c r="DQ43" s="64" t="e">
        <f>IF(#REF!=18,23,0)</f>
        <v>#REF!</v>
      </c>
      <c r="DR43" s="64" t="e">
        <f>IF(#REF!=19,22,0)</f>
        <v>#REF!</v>
      </c>
      <c r="DS43" s="64" t="e">
        <f>IF(#REF!=20,21,0)</f>
        <v>#REF!</v>
      </c>
      <c r="DT43" s="64" t="e">
        <f>IF(#REF!=21,20,0)</f>
        <v>#REF!</v>
      </c>
      <c r="DU43" s="64" t="e">
        <f>IF(#REF!=22,19,0)</f>
        <v>#REF!</v>
      </c>
      <c r="DV43" s="64" t="e">
        <f>IF(#REF!=23,18,0)</f>
        <v>#REF!</v>
      </c>
      <c r="DW43" s="64" t="e">
        <f>IF(#REF!=24,17,0)</f>
        <v>#REF!</v>
      </c>
      <c r="DX43" s="64" t="e">
        <f>IF(#REF!=25,16,0)</f>
        <v>#REF!</v>
      </c>
      <c r="DY43" s="64" t="e">
        <f>IF(#REF!=26,15,0)</f>
        <v>#REF!</v>
      </c>
      <c r="DZ43" s="64" t="e">
        <f>IF(#REF!=27,14,0)</f>
        <v>#REF!</v>
      </c>
      <c r="EA43" s="64" t="e">
        <f>IF(#REF!=28,13,0)</f>
        <v>#REF!</v>
      </c>
      <c r="EB43" s="64" t="e">
        <f>IF(#REF!=29,12,0)</f>
        <v>#REF!</v>
      </c>
      <c r="EC43" s="64" t="e">
        <f>IF(#REF!=30,11,0)</f>
        <v>#REF!</v>
      </c>
      <c r="ED43" s="64" t="e">
        <f>IF(#REF!=31,10,0)</f>
        <v>#REF!</v>
      </c>
      <c r="EE43" s="64" t="e">
        <f>IF(#REF!=32,9,0)</f>
        <v>#REF!</v>
      </c>
      <c r="EF43" s="64" t="e">
        <f>IF(#REF!=33,8,0)</f>
        <v>#REF!</v>
      </c>
      <c r="EG43" s="64" t="e">
        <f>IF(#REF!=34,7,0)</f>
        <v>#REF!</v>
      </c>
      <c r="EH43" s="64" t="e">
        <f>IF(#REF!=35,6,0)</f>
        <v>#REF!</v>
      </c>
      <c r="EI43" s="64" t="e">
        <f>IF(#REF!=36,5,0)</f>
        <v>#REF!</v>
      </c>
      <c r="EJ43" s="64" t="e">
        <f>IF(#REF!=37,4,0)</f>
        <v>#REF!</v>
      </c>
      <c r="EK43" s="64" t="e">
        <f>IF(#REF!=38,3,0)</f>
        <v>#REF!</v>
      </c>
      <c r="EL43" s="64" t="e">
        <f>IF(#REF!=39,2,0)</f>
        <v>#REF!</v>
      </c>
      <c r="EM43" s="64" t="e">
        <f>IF(#REF!=40,1,0)</f>
        <v>#REF!</v>
      </c>
      <c r="EN43" s="64" t="e">
        <f>IF(#REF!&gt;20,0,0)</f>
        <v>#REF!</v>
      </c>
      <c r="EO43" s="64" t="e">
        <f>IF(#REF!="сх",0,0)</f>
        <v>#REF!</v>
      </c>
      <c r="EP43" s="64" t="e">
        <f>SUM(CZ43:EO43)</f>
        <v>#REF!</v>
      </c>
      <c r="EQ43" s="64"/>
      <c r="ER43" s="64" t="e">
        <f>IF(#REF!="сх","ноль",IF(#REF!&gt;0,#REF!,"Ноль"))</f>
        <v>#REF!</v>
      </c>
      <c r="ES43" s="64" t="e">
        <f>IF(#REF!="сх","ноль",IF(#REF!&gt;0,#REF!,"Ноль"))</f>
        <v>#REF!</v>
      </c>
      <c r="ET43" s="64"/>
      <c r="EU43" s="64" t="e">
        <f>MIN(ER43,ES43)</f>
        <v>#REF!</v>
      </c>
      <c r="EV43" s="64" t="e">
        <f>IF(K43=#REF!,IF(#REF!&lt;#REF!,#REF!,EZ43),#REF!)</f>
        <v>#REF!</v>
      </c>
      <c r="EW43" s="64" t="e">
        <f>IF(K43=#REF!,IF(#REF!&lt;#REF!,0,1))</f>
        <v>#REF!</v>
      </c>
      <c r="EX43" s="64" t="e">
        <f>IF(AND(EU43&gt;=21,EU43&lt;&gt;0),EU43,IF(K43&lt;#REF!,"СТОП",EV43+EW43))</f>
        <v>#REF!</v>
      </c>
      <c r="EY43" s="64"/>
      <c r="EZ43" s="64">
        <v>15</v>
      </c>
      <c r="FA43" s="64">
        <v>16</v>
      </c>
      <c r="FB43" s="64"/>
      <c r="FC43" s="66" t="e">
        <f>IF(#REF!=1,25,0)</f>
        <v>#REF!</v>
      </c>
      <c r="FD43" s="66" t="e">
        <f>IF(#REF!=2,22,0)</f>
        <v>#REF!</v>
      </c>
      <c r="FE43" s="66" t="e">
        <f>IF(#REF!=3,20,0)</f>
        <v>#REF!</v>
      </c>
      <c r="FF43" s="66" t="e">
        <f>IF(#REF!=4,18,0)</f>
        <v>#REF!</v>
      </c>
      <c r="FG43" s="66" t="e">
        <f>IF(#REF!=5,16,0)</f>
        <v>#REF!</v>
      </c>
      <c r="FH43" s="66" t="e">
        <f>IF(#REF!=6,15,0)</f>
        <v>#REF!</v>
      </c>
      <c r="FI43" s="66" t="e">
        <f>IF(#REF!=7,14,0)</f>
        <v>#REF!</v>
      </c>
      <c r="FJ43" s="66" t="e">
        <f>IF(#REF!=8,13,0)</f>
        <v>#REF!</v>
      </c>
      <c r="FK43" s="66" t="e">
        <f>IF(#REF!=9,12,0)</f>
        <v>#REF!</v>
      </c>
      <c r="FL43" s="66" t="e">
        <f>IF(#REF!=10,11,0)</f>
        <v>#REF!</v>
      </c>
      <c r="FM43" s="66" t="e">
        <f>IF(#REF!=11,10,0)</f>
        <v>#REF!</v>
      </c>
      <c r="FN43" s="66" t="e">
        <f>IF(#REF!=12,9,0)</f>
        <v>#REF!</v>
      </c>
      <c r="FO43" s="66" t="e">
        <f>IF(#REF!=13,8,0)</f>
        <v>#REF!</v>
      </c>
      <c r="FP43" s="66" t="e">
        <f>IF(#REF!=14,7,0)</f>
        <v>#REF!</v>
      </c>
      <c r="FQ43" s="66" t="e">
        <f>IF(#REF!=15,6,0)</f>
        <v>#REF!</v>
      </c>
      <c r="FR43" s="66" t="e">
        <f>IF(#REF!=16,5,0)</f>
        <v>#REF!</v>
      </c>
      <c r="FS43" s="66" t="e">
        <f>IF(#REF!=17,4,0)</f>
        <v>#REF!</v>
      </c>
      <c r="FT43" s="66" t="e">
        <f>IF(#REF!=18,3,0)</f>
        <v>#REF!</v>
      </c>
      <c r="FU43" s="66" t="e">
        <f>IF(#REF!=19,2,0)</f>
        <v>#REF!</v>
      </c>
      <c r="FV43" s="66" t="e">
        <f>IF(#REF!=20,1,0)</f>
        <v>#REF!</v>
      </c>
      <c r="FW43" s="66" t="e">
        <f>IF(#REF!&gt;20,0,0)</f>
        <v>#REF!</v>
      </c>
      <c r="FX43" s="66" t="e">
        <f>IF(#REF!="сх",0,0)</f>
        <v>#REF!</v>
      </c>
      <c r="FY43" s="66" t="e">
        <f>SUM(FC43:FX43)</f>
        <v>#REF!</v>
      </c>
      <c r="FZ43" s="66" t="e">
        <f>IF(#REF!=1,25,0)</f>
        <v>#REF!</v>
      </c>
      <c r="GA43" s="66" t="e">
        <f>IF(#REF!=2,22,0)</f>
        <v>#REF!</v>
      </c>
      <c r="GB43" s="66" t="e">
        <f>IF(#REF!=3,20,0)</f>
        <v>#REF!</v>
      </c>
      <c r="GC43" s="66" t="e">
        <f>IF(#REF!=4,18,0)</f>
        <v>#REF!</v>
      </c>
      <c r="GD43" s="66" t="e">
        <f>IF(#REF!=5,16,0)</f>
        <v>#REF!</v>
      </c>
      <c r="GE43" s="66" t="e">
        <f>IF(#REF!=6,15,0)</f>
        <v>#REF!</v>
      </c>
      <c r="GF43" s="66" t="e">
        <f>IF(#REF!=7,14,0)</f>
        <v>#REF!</v>
      </c>
      <c r="GG43" s="66" t="e">
        <f>IF(#REF!=8,13,0)</f>
        <v>#REF!</v>
      </c>
      <c r="GH43" s="66" t="e">
        <f>IF(#REF!=9,12,0)</f>
        <v>#REF!</v>
      </c>
      <c r="GI43" s="66" t="e">
        <f>IF(#REF!=10,11,0)</f>
        <v>#REF!</v>
      </c>
      <c r="GJ43" s="66" t="e">
        <f>IF(#REF!=11,10,0)</f>
        <v>#REF!</v>
      </c>
      <c r="GK43" s="66" t="e">
        <f>IF(#REF!=12,9,0)</f>
        <v>#REF!</v>
      </c>
      <c r="GL43" s="66" t="e">
        <f>IF(#REF!=13,8,0)</f>
        <v>#REF!</v>
      </c>
      <c r="GM43" s="66" t="e">
        <f>IF(#REF!=14,7,0)</f>
        <v>#REF!</v>
      </c>
      <c r="GN43" s="66" t="e">
        <f>IF(#REF!=15,6,0)</f>
        <v>#REF!</v>
      </c>
      <c r="GO43" s="66" t="e">
        <f>IF(#REF!=16,5,0)</f>
        <v>#REF!</v>
      </c>
      <c r="GP43" s="66" t="e">
        <f>IF(#REF!=17,4,0)</f>
        <v>#REF!</v>
      </c>
      <c r="GQ43" s="66" t="e">
        <f>IF(#REF!=18,3,0)</f>
        <v>#REF!</v>
      </c>
      <c r="GR43" s="66" t="e">
        <f>IF(#REF!=19,2,0)</f>
        <v>#REF!</v>
      </c>
      <c r="GS43" s="66" t="e">
        <f>IF(#REF!=20,1,0)</f>
        <v>#REF!</v>
      </c>
      <c r="GT43" s="66" t="e">
        <f>IF(#REF!&gt;20,0,0)</f>
        <v>#REF!</v>
      </c>
      <c r="GU43" s="66" t="e">
        <f>IF(#REF!="сх",0,0)</f>
        <v>#REF!</v>
      </c>
      <c r="GV43" s="66" t="e">
        <f>SUM(FZ43:GU43)</f>
        <v>#REF!</v>
      </c>
      <c r="GW43" s="66" t="e">
        <f>IF(#REF!=1,100,0)</f>
        <v>#REF!</v>
      </c>
      <c r="GX43" s="66" t="e">
        <f>IF(#REF!=2,98,0)</f>
        <v>#REF!</v>
      </c>
      <c r="GY43" s="66" t="e">
        <f>IF(#REF!=3,95,0)</f>
        <v>#REF!</v>
      </c>
      <c r="GZ43" s="66" t="e">
        <f>IF(#REF!=4,93,0)</f>
        <v>#REF!</v>
      </c>
      <c r="HA43" s="66" t="e">
        <f>IF(#REF!=5,90,0)</f>
        <v>#REF!</v>
      </c>
      <c r="HB43" s="66" t="e">
        <f>IF(#REF!=6,88,0)</f>
        <v>#REF!</v>
      </c>
      <c r="HC43" s="66" t="e">
        <f>IF(#REF!=7,85,0)</f>
        <v>#REF!</v>
      </c>
      <c r="HD43" s="66" t="e">
        <f>IF(#REF!=8,83,0)</f>
        <v>#REF!</v>
      </c>
      <c r="HE43" s="66" t="e">
        <f>IF(#REF!=9,80,0)</f>
        <v>#REF!</v>
      </c>
      <c r="HF43" s="66" t="e">
        <f>IF(#REF!=10,78,0)</f>
        <v>#REF!</v>
      </c>
      <c r="HG43" s="66" t="e">
        <f>IF(#REF!=11,75,0)</f>
        <v>#REF!</v>
      </c>
      <c r="HH43" s="66" t="e">
        <f>IF(#REF!=12,73,0)</f>
        <v>#REF!</v>
      </c>
      <c r="HI43" s="66" t="e">
        <f>IF(#REF!=13,70,0)</f>
        <v>#REF!</v>
      </c>
      <c r="HJ43" s="66" t="e">
        <f>IF(#REF!=14,68,0)</f>
        <v>#REF!</v>
      </c>
      <c r="HK43" s="66" t="e">
        <f>IF(#REF!=15,65,0)</f>
        <v>#REF!</v>
      </c>
      <c r="HL43" s="66" t="e">
        <f>IF(#REF!=16,63,0)</f>
        <v>#REF!</v>
      </c>
      <c r="HM43" s="66" t="e">
        <f>IF(#REF!=17,60,0)</f>
        <v>#REF!</v>
      </c>
      <c r="HN43" s="66" t="e">
        <f>IF(#REF!=18,58,0)</f>
        <v>#REF!</v>
      </c>
      <c r="HO43" s="66" t="e">
        <f>IF(#REF!=19,55,0)</f>
        <v>#REF!</v>
      </c>
      <c r="HP43" s="66" t="e">
        <f>IF(#REF!=20,53,0)</f>
        <v>#REF!</v>
      </c>
      <c r="HQ43" s="66" t="e">
        <f>IF(#REF!&gt;20,0,0)</f>
        <v>#REF!</v>
      </c>
      <c r="HR43" s="66" t="e">
        <f>IF(#REF!="сх",0,0)</f>
        <v>#REF!</v>
      </c>
      <c r="HS43" s="66" t="e">
        <f>SUM(GW43:HR43)</f>
        <v>#REF!</v>
      </c>
      <c r="HT43" s="66" t="e">
        <f>IF(#REF!=1,100,0)</f>
        <v>#REF!</v>
      </c>
      <c r="HU43" s="66" t="e">
        <f>IF(#REF!=2,98,0)</f>
        <v>#REF!</v>
      </c>
      <c r="HV43" s="66" t="e">
        <f>IF(#REF!=3,95,0)</f>
        <v>#REF!</v>
      </c>
      <c r="HW43" s="66" t="e">
        <f>IF(#REF!=4,93,0)</f>
        <v>#REF!</v>
      </c>
      <c r="HX43" s="66" t="e">
        <f>IF(#REF!=5,90,0)</f>
        <v>#REF!</v>
      </c>
      <c r="HY43" s="66" t="e">
        <f>IF(#REF!=6,88,0)</f>
        <v>#REF!</v>
      </c>
      <c r="HZ43" s="66" t="e">
        <f>IF(#REF!=7,85,0)</f>
        <v>#REF!</v>
      </c>
      <c r="IA43" s="66" t="e">
        <f>IF(#REF!=8,83,0)</f>
        <v>#REF!</v>
      </c>
      <c r="IB43" s="66" t="e">
        <f>IF(#REF!=9,80,0)</f>
        <v>#REF!</v>
      </c>
      <c r="IC43" s="66" t="e">
        <f>IF(#REF!=10,78,0)</f>
        <v>#REF!</v>
      </c>
      <c r="ID43" s="66" t="e">
        <f>IF(#REF!=11,75,0)</f>
        <v>#REF!</v>
      </c>
      <c r="IE43" s="66" t="e">
        <f>IF(#REF!=12,73,0)</f>
        <v>#REF!</v>
      </c>
      <c r="IF43" s="66" t="e">
        <f>IF(#REF!=13,70,0)</f>
        <v>#REF!</v>
      </c>
      <c r="IG43" s="66" t="e">
        <f>IF(#REF!=14,68,0)</f>
        <v>#REF!</v>
      </c>
      <c r="IH43" s="66" t="e">
        <f>IF(#REF!=15,65,0)</f>
        <v>#REF!</v>
      </c>
      <c r="II43" s="66" t="e">
        <f>IF(#REF!=16,63,0)</f>
        <v>#REF!</v>
      </c>
      <c r="IJ43" s="66" t="e">
        <f>IF(#REF!=17,60,0)</f>
        <v>#REF!</v>
      </c>
      <c r="IK43" s="66" t="e">
        <f>IF(#REF!=18,58,0)</f>
        <v>#REF!</v>
      </c>
      <c r="IL43" s="66" t="e">
        <f>IF(#REF!=19,55,0)</f>
        <v>#REF!</v>
      </c>
      <c r="IM43" s="66" t="e">
        <f>IF(#REF!=20,53,0)</f>
        <v>#REF!</v>
      </c>
      <c r="IN43" s="66" t="e">
        <f>IF(#REF!&gt;20,0,0)</f>
        <v>#REF!</v>
      </c>
      <c r="IO43" s="66" t="e">
        <f>IF(#REF!="сх",0,0)</f>
        <v>#REF!</v>
      </c>
      <c r="IP43" s="66" t="e">
        <f>SUM(HT43:IO43)</f>
        <v>#REF!</v>
      </c>
      <c r="IQ43" s="64"/>
      <c r="IR43" s="64"/>
      <c r="IS43" s="64"/>
      <c r="IT43" s="64"/>
    </row>
    <row r="44" spans="1:254" s="67" customFormat="1" ht="15.75">
      <c r="A44" s="261"/>
      <c r="B44" s="263"/>
      <c r="C44" s="266"/>
      <c r="D44" s="266"/>
      <c r="E44" s="131" t="s">
        <v>154</v>
      </c>
      <c r="F44" s="135">
        <v>250</v>
      </c>
      <c r="G44" s="135">
        <v>334</v>
      </c>
      <c r="H44" s="114">
        <v>6</v>
      </c>
      <c r="I44" s="202">
        <v>70</v>
      </c>
      <c r="J44" s="269"/>
      <c r="K44" s="272"/>
      <c r="L44" s="63" t="e">
        <f>#REF!+#REF!</f>
        <v>#REF!</v>
      </c>
      <c r="M44" s="64"/>
      <c r="N44" s="65"/>
      <c r="O44" s="64" t="e">
        <f>IF(#REF!=1,25,0)</f>
        <v>#REF!</v>
      </c>
      <c r="P44" s="64" t="e">
        <f>IF(#REF!=2,22,0)</f>
        <v>#REF!</v>
      </c>
      <c r="Q44" s="64" t="e">
        <f>IF(#REF!=3,20,0)</f>
        <v>#REF!</v>
      </c>
      <c r="R44" s="64" t="e">
        <f>IF(#REF!=4,18,0)</f>
        <v>#REF!</v>
      </c>
      <c r="S44" s="64" t="e">
        <f>IF(#REF!=5,16,0)</f>
        <v>#REF!</v>
      </c>
      <c r="T44" s="64" t="e">
        <f>IF(#REF!=6,15,0)</f>
        <v>#REF!</v>
      </c>
      <c r="U44" s="64" t="e">
        <f>IF(#REF!=7,14,0)</f>
        <v>#REF!</v>
      </c>
      <c r="V44" s="64" t="e">
        <f>IF(#REF!=8,13,0)</f>
        <v>#REF!</v>
      </c>
      <c r="W44" s="64" t="e">
        <f>IF(#REF!=9,12,0)</f>
        <v>#REF!</v>
      </c>
      <c r="X44" s="64" t="e">
        <f>IF(#REF!=10,11,0)</f>
        <v>#REF!</v>
      </c>
      <c r="Y44" s="64" t="e">
        <f>IF(#REF!=11,10,0)</f>
        <v>#REF!</v>
      </c>
      <c r="Z44" s="64" t="e">
        <f>IF(#REF!=12,9,0)</f>
        <v>#REF!</v>
      </c>
      <c r="AA44" s="64" t="e">
        <f>IF(#REF!=13,8,0)</f>
        <v>#REF!</v>
      </c>
      <c r="AB44" s="64" t="e">
        <f>IF(#REF!=14,7,0)</f>
        <v>#REF!</v>
      </c>
      <c r="AC44" s="64" t="e">
        <f>IF(#REF!=15,6,0)</f>
        <v>#REF!</v>
      </c>
      <c r="AD44" s="64" t="e">
        <f>IF(#REF!=16,5,0)</f>
        <v>#REF!</v>
      </c>
      <c r="AE44" s="64" t="e">
        <f>IF(#REF!=17,4,0)</f>
        <v>#REF!</v>
      </c>
      <c r="AF44" s="64" t="e">
        <f>IF(#REF!=18,3,0)</f>
        <v>#REF!</v>
      </c>
      <c r="AG44" s="64" t="e">
        <f>IF(#REF!=19,2,0)</f>
        <v>#REF!</v>
      </c>
      <c r="AH44" s="64" t="e">
        <f>IF(#REF!=20,1,0)</f>
        <v>#REF!</v>
      </c>
      <c r="AI44" s="64" t="e">
        <f>IF(#REF!&gt;20,0,0)</f>
        <v>#REF!</v>
      </c>
      <c r="AJ44" s="64" t="e">
        <f>IF(#REF!="сх",0,0)</f>
        <v>#REF!</v>
      </c>
      <c r="AK44" s="64" t="e">
        <f>SUM(O44:AI44)</f>
        <v>#REF!</v>
      </c>
      <c r="AL44" s="64" t="e">
        <f>IF(#REF!=1,25,0)</f>
        <v>#REF!</v>
      </c>
      <c r="AM44" s="64" t="e">
        <f>IF(#REF!=2,22,0)</f>
        <v>#REF!</v>
      </c>
      <c r="AN44" s="64" t="e">
        <f>IF(#REF!=3,20,0)</f>
        <v>#REF!</v>
      </c>
      <c r="AO44" s="64" t="e">
        <f>IF(#REF!=4,18,0)</f>
        <v>#REF!</v>
      </c>
      <c r="AP44" s="64" t="e">
        <f>IF(#REF!=5,16,0)</f>
        <v>#REF!</v>
      </c>
      <c r="AQ44" s="64" t="e">
        <f>IF(#REF!=6,15,0)</f>
        <v>#REF!</v>
      </c>
      <c r="AR44" s="64" t="e">
        <f>IF(#REF!=7,14,0)</f>
        <v>#REF!</v>
      </c>
      <c r="AS44" s="64" t="e">
        <f>IF(#REF!=8,13,0)</f>
        <v>#REF!</v>
      </c>
      <c r="AT44" s="64" t="e">
        <f>IF(#REF!=9,12,0)</f>
        <v>#REF!</v>
      </c>
      <c r="AU44" s="64" t="e">
        <f>IF(#REF!=10,11,0)</f>
        <v>#REF!</v>
      </c>
      <c r="AV44" s="64" t="e">
        <f>IF(#REF!=11,10,0)</f>
        <v>#REF!</v>
      </c>
      <c r="AW44" s="64" t="e">
        <f>IF(#REF!=12,9,0)</f>
        <v>#REF!</v>
      </c>
      <c r="AX44" s="64" t="e">
        <f>IF(#REF!=13,8,0)</f>
        <v>#REF!</v>
      </c>
      <c r="AY44" s="64" t="e">
        <f>IF(#REF!=14,7,0)</f>
        <v>#REF!</v>
      </c>
      <c r="AZ44" s="64" t="e">
        <f>IF(#REF!=15,6,0)</f>
        <v>#REF!</v>
      </c>
      <c r="BA44" s="64" t="e">
        <f>IF(#REF!=16,5,0)</f>
        <v>#REF!</v>
      </c>
      <c r="BB44" s="64" t="e">
        <f>IF(#REF!=17,4,0)</f>
        <v>#REF!</v>
      </c>
      <c r="BC44" s="64" t="e">
        <f>IF(#REF!=18,3,0)</f>
        <v>#REF!</v>
      </c>
      <c r="BD44" s="64" t="e">
        <f>IF(#REF!=19,2,0)</f>
        <v>#REF!</v>
      </c>
      <c r="BE44" s="64" t="e">
        <f>IF(#REF!=20,1,0)</f>
        <v>#REF!</v>
      </c>
      <c r="BF44" s="64" t="e">
        <f>IF(#REF!&gt;20,0,0)</f>
        <v>#REF!</v>
      </c>
      <c r="BG44" s="64" t="e">
        <f>IF(#REF!="сх",0,0)</f>
        <v>#REF!</v>
      </c>
      <c r="BH44" s="64" t="e">
        <f>SUM(AL44:BF44)</f>
        <v>#REF!</v>
      </c>
      <c r="BI44" s="64" t="e">
        <f>IF(#REF!=1,45,0)</f>
        <v>#REF!</v>
      </c>
      <c r="BJ44" s="64" t="e">
        <f>IF(#REF!=2,42,0)</f>
        <v>#REF!</v>
      </c>
      <c r="BK44" s="64" t="e">
        <f>IF(#REF!=3,40,0)</f>
        <v>#REF!</v>
      </c>
      <c r="BL44" s="64" t="e">
        <f>IF(#REF!=4,38,0)</f>
        <v>#REF!</v>
      </c>
      <c r="BM44" s="64" t="e">
        <f>IF(#REF!=5,36,0)</f>
        <v>#REF!</v>
      </c>
      <c r="BN44" s="64" t="e">
        <f>IF(#REF!=6,35,0)</f>
        <v>#REF!</v>
      </c>
      <c r="BO44" s="64" t="e">
        <f>IF(#REF!=7,34,0)</f>
        <v>#REF!</v>
      </c>
      <c r="BP44" s="64" t="e">
        <f>IF(#REF!=8,33,0)</f>
        <v>#REF!</v>
      </c>
      <c r="BQ44" s="64" t="e">
        <f>IF(#REF!=9,32,0)</f>
        <v>#REF!</v>
      </c>
      <c r="BR44" s="64" t="e">
        <f>IF(#REF!=10,31,0)</f>
        <v>#REF!</v>
      </c>
      <c r="BS44" s="64" t="e">
        <f>IF(#REF!=11,30,0)</f>
        <v>#REF!</v>
      </c>
      <c r="BT44" s="64" t="e">
        <f>IF(#REF!=12,29,0)</f>
        <v>#REF!</v>
      </c>
      <c r="BU44" s="64" t="e">
        <f>IF(#REF!=13,28,0)</f>
        <v>#REF!</v>
      </c>
      <c r="BV44" s="64" t="e">
        <f>IF(#REF!=14,27,0)</f>
        <v>#REF!</v>
      </c>
      <c r="BW44" s="64" t="e">
        <f>IF(#REF!=15,26,0)</f>
        <v>#REF!</v>
      </c>
      <c r="BX44" s="64" t="e">
        <f>IF(#REF!=16,25,0)</f>
        <v>#REF!</v>
      </c>
      <c r="BY44" s="64" t="e">
        <f>IF(#REF!=17,24,0)</f>
        <v>#REF!</v>
      </c>
      <c r="BZ44" s="64" t="e">
        <f>IF(#REF!=18,23,0)</f>
        <v>#REF!</v>
      </c>
      <c r="CA44" s="64" t="e">
        <f>IF(#REF!=19,22,0)</f>
        <v>#REF!</v>
      </c>
      <c r="CB44" s="64" t="e">
        <f>IF(#REF!=20,21,0)</f>
        <v>#REF!</v>
      </c>
      <c r="CC44" s="64" t="e">
        <f>IF(#REF!=21,20,0)</f>
        <v>#REF!</v>
      </c>
      <c r="CD44" s="64" t="e">
        <f>IF(#REF!=22,19,0)</f>
        <v>#REF!</v>
      </c>
      <c r="CE44" s="64" t="e">
        <f>IF(#REF!=23,18,0)</f>
        <v>#REF!</v>
      </c>
      <c r="CF44" s="64" t="e">
        <f>IF(#REF!=24,17,0)</f>
        <v>#REF!</v>
      </c>
      <c r="CG44" s="64" t="e">
        <f>IF(#REF!=25,16,0)</f>
        <v>#REF!</v>
      </c>
      <c r="CH44" s="64" t="e">
        <f>IF(#REF!=26,15,0)</f>
        <v>#REF!</v>
      </c>
      <c r="CI44" s="64" t="e">
        <f>IF(#REF!=27,14,0)</f>
        <v>#REF!</v>
      </c>
      <c r="CJ44" s="64" t="e">
        <f>IF(#REF!=28,13,0)</f>
        <v>#REF!</v>
      </c>
      <c r="CK44" s="64" t="e">
        <f>IF(#REF!=29,12,0)</f>
        <v>#REF!</v>
      </c>
      <c r="CL44" s="64" t="e">
        <f>IF(#REF!=30,11,0)</f>
        <v>#REF!</v>
      </c>
      <c r="CM44" s="64" t="e">
        <f>IF(#REF!=31,10,0)</f>
        <v>#REF!</v>
      </c>
      <c r="CN44" s="64" t="e">
        <f>IF(#REF!=32,9,0)</f>
        <v>#REF!</v>
      </c>
      <c r="CO44" s="64" t="e">
        <f>IF(#REF!=33,8,0)</f>
        <v>#REF!</v>
      </c>
      <c r="CP44" s="64" t="e">
        <f>IF(#REF!=34,7,0)</f>
        <v>#REF!</v>
      </c>
      <c r="CQ44" s="64" t="e">
        <f>IF(#REF!=35,6,0)</f>
        <v>#REF!</v>
      </c>
      <c r="CR44" s="64" t="e">
        <f>IF(#REF!=36,5,0)</f>
        <v>#REF!</v>
      </c>
      <c r="CS44" s="64" t="e">
        <f>IF(#REF!=37,4,0)</f>
        <v>#REF!</v>
      </c>
      <c r="CT44" s="64" t="e">
        <f>IF(#REF!=38,3,0)</f>
        <v>#REF!</v>
      </c>
      <c r="CU44" s="64" t="e">
        <f>IF(#REF!=39,2,0)</f>
        <v>#REF!</v>
      </c>
      <c r="CV44" s="64" t="e">
        <f>IF(#REF!=40,1,0)</f>
        <v>#REF!</v>
      </c>
      <c r="CW44" s="64" t="e">
        <f>IF(#REF!&gt;20,0,0)</f>
        <v>#REF!</v>
      </c>
      <c r="CX44" s="64" t="e">
        <f>IF(#REF!="сх",0,0)</f>
        <v>#REF!</v>
      </c>
      <c r="CY44" s="64" t="e">
        <f>SUM(BI44:CX44)</f>
        <v>#REF!</v>
      </c>
      <c r="CZ44" s="64" t="e">
        <f>IF(#REF!=1,45,0)</f>
        <v>#REF!</v>
      </c>
      <c r="DA44" s="64" t="e">
        <f>IF(#REF!=2,42,0)</f>
        <v>#REF!</v>
      </c>
      <c r="DB44" s="64" t="e">
        <f>IF(#REF!=3,40,0)</f>
        <v>#REF!</v>
      </c>
      <c r="DC44" s="64" t="e">
        <f>IF(#REF!=4,38,0)</f>
        <v>#REF!</v>
      </c>
      <c r="DD44" s="64" t="e">
        <f>IF(#REF!=5,36,0)</f>
        <v>#REF!</v>
      </c>
      <c r="DE44" s="64" t="e">
        <f>IF(#REF!=6,35,0)</f>
        <v>#REF!</v>
      </c>
      <c r="DF44" s="64" t="e">
        <f>IF(#REF!=7,34,0)</f>
        <v>#REF!</v>
      </c>
      <c r="DG44" s="64" t="e">
        <f>IF(#REF!=8,33,0)</f>
        <v>#REF!</v>
      </c>
      <c r="DH44" s="64" t="e">
        <f>IF(#REF!=9,32,0)</f>
        <v>#REF!</v>
      </c>
      <c r="DI44" s="64" t="e">
        <f>IF(#REF!=10,31,0)</f>
        <v>#REF!</v>
      </c>
      <c r="DJ44" s="64" t="e">
        <f>IF(#REF!=11,30,0)</f>
        <v>#REF!</v>
      </c>
      <c r="DK44" s="64" t="e">
        <f>IF(#REF!=12,29,0)</f>
        <v>#REF!</v>
      </c>
      <c r="DL44" s="64" t="e">
        <f>IF(#REF!=13,28,0)</f>
        <v>#REF!</v>
      </c>
      <c r="DM44" s="64" t="e">
        <f>IF(#REF!=14,27,0)</f>
        <v>#REF!</v>
      </c>
      <c r="DN44" s="64" t="e">
        <f>IF(#REF!=15,26,0)</f>
        <v>#REF!</v>
      </c>
      <c r="DO44" s="64" t="e">
        <f>IF(#REF!=16,25,0)</f>
        <v>#REF!</v>
      </c>
      <c r="DP44" s="64" t="e">
        <f>IF(#REF!=17,24,0)</f>
        <v>#REF!</v>
      </c>
      <c r="DQ44" s="64" t="e">
        <f>IF(#REF!=18,23,0)</f>
        <v>#REF!</v>
      </c>
      <c r="DR44" s="64" t="e">
        <f>IF(#REF!=19,22,0)</f>
        <v>#REF!</v>
      </c>
      <c r="DS44" s="64" t="e">
        <f>IF(#REF!=20,21,0)</f>
        <v>#REF!</v>
      </c>
      <c r="DT44" s="64" t="e">
        <f>IF(#REF!=21,20,0)</f>
        <v>#REF!</v>
      </c>
      <c r="DU44" s="64" t="e">
        <f>IF(#REF!=22,19,0)</f>
        <v>#REF!</v>
      </c>
      <c r="DV44" s="64" t="e">
        <f>IF(#REF!=23,18,0)</f>
        <v>#REF!</v>
      </c>
      <c r="DW44" s="64" t="e">
        <f>IF(#REF!=24,17,0)</f>
        <v>#REF!</v>
      </c>
      <c r="DX44" s="64" t="e">
        <f>IF(#REF!=25,16,0)</f>
        <v>#REF!</v>
      </c>
      <c r="DY44" s="64" t="e">
        <f>IF(#REF!=26,15,0)</f>
        <v>#REF!</v>
      </c>
      <c r="DZ44" s="64" t="e">
        <f>IF(#REF!=27,14,0)</f>
        <v>#REF!</v>
      </c>
      <c r="EA44" s="64" t="e">
        <f>IF(#REF!=28,13,0)</f>
        <v>#REF!</v>
      </c>
      <c r="EB44" s="64" t="e">
        <f>IF(#REF!=29,12,0)</f>
        <v>#REF!</v>
      </c>
      <c r="EC44" s="64" t="e">
        <f>IF(#REF!=30,11,0)</f>
        <v>#REF!</v>
      </c>
      <c r="ED44" s="64" t="e">
        <f>IF(#REF!=31,10,0)</f>
        <v>#REF!</v>
      </c>
      <c r="EE44" s="64" t="e">
        <f>IF(#REF!=32,9,0)</f>
        <v>#REF!</v>
      </c>
      <c r="EF44" s="64" t="e">
        <f>IF(#REF!=33,8,0)</f>
        <v>#REF!</v>
      </c>
      <c r="EG44" s="64" t="e">
        <f>IF(#REF!=34,7,0)</f>
        <v>#REF!</v>
      </c>
      <c r="EH44" s="64" t="e">
        <f>IF(#REF!=35,6,0)</f>
        <v>#REF!</v>
      </c>
      <c r="EI44" s="64" t="e">
        <f>IF(#REF!=36,5,0)</f>
        <v>#REF!</v>
      </c>
      <c r="EJ44" s="64" t="e">
        <f>IF(#REF!=37,4,0)</f>
        <v>#REF!</v>
      </c>
      <c r="EK44" s="64" t="e">
        <f>IF(#REF!=38,3,0)</f>
        <v>#REF!</v>
      </c>
      <c r="EL44" s="64" t="e">
        <f>IF(#REF!=39,2,0)</f>
        <v>#REF!</v>
      </c>
      <c r="EM44" s="64" t="e">
        <f>IF(#REF!=40,1,0)</f>
        <v>#REF!</v>
      </c>
      <c r="EN44" s="64" t="e">
        <f>IF(#REF!&gt;20,0,0)</f>
        <v>#REF!</v>
      </c>
      <c r="EO44" s="64" t="e">
        <f>IF(#REF!="сх",0,0)</f>
        <v>#REF!</v>
      </c>
      <c r="EP44" s="64" t="e">
        <f>SUM(CZ44:EO44)</f>
        <v>#REF!</v>
      </c>
      <c r="EQ44" s="64"/>
      <c r="ER44" s="64" t="e">
        <f>IF(#REF!="сх","ноль",IF(#REF!&gt;0,#REF!,"Ноль"))</f>
        <v>#REF!</v>
      </c>
      <c r="ES44" s="64" t="e">
        <f>IF(#REF!="сх","ноль",IF(#REF!&gt;0,#REF!,"Ноль"))</f>
        <v>#REF!</v>
      </c>
      <c r="ET44" s="64"/>
      <c r="EU44" s="64" t="e">
        <f>MIN(ER44,ES44)</f>
        <v>#REF!</v>
      </c>
      <c r="EV44" s="64" t="e">
        <f>IF(K44=#REF!,IF(#REF!&lt;#REF!,#REF!,EZ44),#REF!)</f>
        <v>#REF!</v>
      </c>
      <c r="EW44" s="64" t="e">
        <f>IF(K44=#REF!,IF(#REF!&lt;#REF!,0,1))</f>
        <v>#REF!</v>
      </c>
      <c r="EX44" s="64" t="e">
        <f>IF(AND(EU44&gt;=21,EU44&lt;&gt;0),EU44,IF(K44&lt;#REF!,"СТОП",EV44+EW44))</f>
        <v>#REF!</v>
      </c>
      <c r="EY44" s="64"/>
      <c r="EZ44" s="64">
        <v>15</v>
      </c>
      <c r="FA44" s="64">
        <v>16</v>
      </c>
      <c r="FB44" s="64"/>
      <c r="FC44" s="66" t="e">
        <f>IF(#REF!=1,25,0)</f>
        <v>#REF!</v>
      </c>
      <c r="FD44" s="66" t="e">
        <f>IF(#REF!=2,22,0)</f>
        <v>#REF!</v>
      </c>
      <c r="FE44" s="66" t="e">
        <f>IF(#REF!=3,20,0)</f>
        <v>#REF!</v>
      </c>
      <c r="FF44" s="66" t="e">
        <f>IF(#REF!=4,18,0)</f>
        <v>#REF!</v>
      </c>
      <c r="FG44" s="66" t="e">
        <f>IF(#REF!=5,16,0)</f>
        <v>#REF!</v>
      </c>
      <c r="FH44" s="66" t="e">
        <f>IF(#REF!=6,15,0)</f>
        <v>#REF!</v>
      </c>
      <c r="FI44" s="66" t="e">
        <f>IF(#REF!=7,14,0)</f>
        <v>#REF!</v>
      </c>
      <c r="FJ44" s="66" t="e">
        <f>IF(#REF!=8,13,0)</f>
        <v>#REF!</v>
      </c>
      <c r="FK44" s="66" t="e">
        <f>IF(#REF!=9,12,0)</f>
        <v>#REF!</v>
      </c>
      <c r="FL44" s="66" t="e">
        <f>IF(#REF!=10,11,0)</f>
        <v>#REF!</v>
      </c>
      <c r="FM44" s="66" t="e">
        <f>IF(#REF!=11,10,0)</f>
        <v>#REF!</v>
      </c>
      <c r="FN44" s="66" t="e">
        <f>IF(#REF!=12,9,0)</f>
        <v>#REF!</v>
      </c>
      <c r="FO44" s="66" t="e">
        <f>IF(#REF!=13,8,0)</f>
        <v>#REF!</v>
      </c>
      <c r="FP44" s="66" t="e">
        <f>IF(#REF!=14,7,0)</f>
        <v>#REF!</v>
      </c>
      <c r="FQ44" s="66" t="e">
        <f>IF(#REF!=15,6,0)</f>
        <v>#REF!</v>
      </c>
      <c r="FR44" s="66" t="e">
        <f>IF(#REF!=16,5,0)</f>
        <v>#REF!</v>
      </c>
      <c r="FS44" s="66" t="e">
        <f>IF(#REF!=17,4,0)</f>
        <v>#REF!</v>
      </c>
      <c r="FT44" s="66" t="e">
        <f>IF(#REF!=18,3,0)</f>
        <v>#REF!</v>
      </c>
      <c r="FU44" s="66" t="e">
        <f>IF(#REF!=19,2,0)</f>
        <v>#REF!</v>
      </c>
      <c r="FV44" s="66" t="e">
        <f>IF(#REF!=20,1,0)</f>
        <v>#REF!</v>
      </c>
      <c r="FW44" s="66" t="e">
        <f>IF(#REF!&gt;20,0,0)</f>
        <v>#REF!</v>
      </c>
      <c r="FX44" s="66" t="e">
        <f>IF(#REF!="сх",0,0)</f>
        <v>#REF!</v>
      </c>
      <c r="FY44" s="66" t="e">
        <f>SUM(FC44:FX44)</f>
        <v>#REF!</v>
      </c>
      <c r="FZ44" s="66" t="e">
        <f>IF(#REF!=1,25,0)</f>
        <v>#REF!</v>
      </c>
      <c r="GA44" s="66" t="e">
        <f>IF(#REF!=2,22,0)</f>
        <v>#REF!</v>
      </c>
      <c r="GB44" s="66" t="e">
        <f>IF(#REF!=3,20,0)</f>
        <v>#REF!</v>
      </c>
      <c r="GC44" s="66" t="e">
        <f>IF(#REF!=4,18,0)</f>
        <v>#REF!</v>
      </c>
      <c r="GD44" s="66" t="e">
        <f>IF(#REF!=5,16,0)</f>
        <v>#REF!</v>
      </c>
      <c r="GE44" s="66" t="e">
        <f>IF(#REF!=6,15,0)</f>
        <v>#REF!</v>
      </c>
      <c r="GF44" s="66" t="e">
        <f>IF(#REF!=7,14,0)</f>
        <v>#REF!</v>
      </c>
      <c r="GG44" s="66" t="e">
        <f>IF(#REF!=8,13,0)</f>
        <v>#REF!</v>
      </c>
      <c r="GH44" s="66" t="e">
        <f>IF(#REF!=9,12,0)</f>
        <v>#REF!</v>
      </c>
      <c r="GI44" s="66" t="e">
        <f>IF(#REF!=10,11,0)</f>
        <v>#REF!</v>
      </c>
      <c r="GJ44" s="66" t="e">
        <f>IF(#REF!=11,10,0)</f>
        <v>#REF!</v>
      </c>
      <c r="GK44" s="66" t="e">
        <f>IF(#REF!=12,9,0)</f>
        <v>#REF!</v>
      </c>
      <c r="GL44" s="66" t="e">
        <f>IF(#REF!=13,8,0)</f>
        <v>#REF!</v>
      </c>
      <c r="GM44" s="66" t="e">
        <f>IF(#REF!=14,7,0)</f>
        <v>#REF!</v>
      </c>
      <c r="GN44" s="66" t="e">
        <f>IF(#REF!=15,6,0)</f>
        <v>#REF!</v>
      </c>
      <c r="GO44" s="66" t="e">
        <f>IF(#REF!=16,5,0)</f>
        <v>#REF!</v>
      </c>
      <c r="GP44" s="66" t="e">
        <f>IF(#REF!=17,4,0)</f>
        <v>#REF!</v>
      </c>
      <c r="GQ44" s="66" t="e">
        <f>IF(#REF!=18,3,0)</f>
        <v>#REF!</v>
      </c>
      <c r="GR44" s="66" t="e">
        <f>IF(#REF!=19,2,0)</f>
        <v>#REF!</v>
      </c>
      <c r="GS44" s="66" t="e">
        <f>IF(#REF!=20,1,0)</f>
        <v>#REF!</v>
      </c>
      <c r="GT44" s="66" t="e">
        <f>IF(#REF!&gt;20,0,0)</f>
        <v>#REF!</v>
      </c>
      <c r="GU44" s="66" t="e">
        <f>IF(#REF!="сх",0,0)</f>
        <v>#REF!</v>
      </c>
      <c r="GV44" s="66" t="e">
        <f>SUM(FZ44:GU44)</f>
        <v>#REF!</v>
      </c>
      <c r="GW44" s="66" t="e">
        <f>IF(#REF!=1,100,0)</f>
        <v>#REF!</v>
      </c>
      <c r="GX44" s="66" t="e">
        <f>IF(#REF!=2,98,0)</f>
        <v>#REF!</v>
      </c>
      <c r="GY44" s="66" t="e">
        <f>IF(#REF!=3,95,0)</f>
        <v>#REF!</v>
      </c>
      <c r="GZ44" s="66" t="e">
        <f>IF(#REF!=4,93,0)</f>
        <v>#REF!</v>
      </c>
      <c r="HA44" s="66" t="e">
        <f>IF(#REF!=5,90,0)</f>
        <v>#REF!</v>
      </c>
      <c r="HB44" s="66" t="e">
        <f>IF(#REF!=6,88,0)</f>
        <v>#REF!</v>
      </c>
      <c r="HC44" s="66" t="e">
        <f>IF(#REF!=7,85,0)</f>
        <v>#REF!</v>
      </c>
      <c r="HD44" s="66" t="e">
        <f>IF(#REF!=8,83,0)</f>
        <v>#REF!</v>
      </c>
      <c r="HE44" s="66" t="e">
        <f>IF(#REF!=9,80,0)</f>
        <v>#REF!</v>
      </c>
      <c r="HF44" s="66" t="e">
        <f>IF(#REF!=10,78,0)</f>
        <v>#REF!</v>
      </c>
      <c r="HG44" s="66" t="e">
        <f>IF(#REF!=11,75,0)</f>
        <v>#REF!</v>
      </c>
      <c r="HH44" s="66" t="e">
        <f>IF(#REF!=12,73,0)</f>
        <v>#REF!</v>
      </c>
      <c r="HI44" s="66" t="e">
        <f>IF(#REF!=13,70,0)</f>
        <v>#REF!</v>
      </c>
      <c r="HJ44" s="66" t="e">
        <f>IF(#REF!=14,68,0)</f>
        <v>#REF!</v>
      </c>
      <c r="HK44" s="66" t="e">
        <f>IF(#REF!=15,65,0)</f>
        <v>#REF!</v>
      </c>
      <c r="HL44" s="66" t="e">
        <f>IF(#REF!=16,63,0)</f>
        <v>#REF!</v>
      </c>
      <c r="HM44" s="66" t="e">
        <f>IF(#REF!=17,60,0)</f>
        <v>#REF!</v>
      </c>
      <c r="HN44" s="66" t="e">
        <f>IF(#REF!=18,58,0)</f>
        <v>#REF!</v>
      </c>
      <c r="HO44" s="66" t="e">
        <f>IF(#REF!=19,55,0)</f>
        <v>#REF!</v>
      </c>
      <c r="HP44" s="66" t="e">
        <f>IF(#REF!=20,53,0)</f>
        <v>#REF!</v>
      </c>
      <c r="HQ44" s="66" t="e">
        <f>IF(#REF!&gt;20,0,0)</f>
        <v>#REF!</v>
      </c>
      <c r="HR44" s="66" t="e">
        <f>IF(#REF!="сх",0,0)</f>
        <v>#REF!</v>
      </c>
      <c r="HS44" s="66" t="e">
        <f>SUM(GW44:HR44)</f>
        <v>#REF!</v>
      </c>
      <c r="HT44" s="66" t="e">
        <f>IF(#REF!=1,100,0)</f>
        <v>#REF!</v>
      </c>
      <c r="HU44" s="66" t="e">
        <f>IF(#REF!=2,98,0)</f>
        <v>#REF!</v>
      </c>
      <c r="HV44" s="66" t="e">
        <f>IF(#REF!=3,95,0)</f>
        <v>#REF!</v>
      </c>
      <c r="HW44" s="66" t="e">
        <f>IF(#REF!=4,93,0)</f>
        <v>#REF!</v>
      </c>
      <c r="HX44" s="66" t="e">
        <f>IF(#REF!=5,90,0)</f>
        <v>#REF!</v>
      </c>
      <c r="HY44" s="66" t="e">
        <f>IF(#REF!=6,88,0)</f>
        <v>#REF!</v>
      </c>
      <c r="HZ44" s="66" t="e">
        <f>IF(#REF!=7,85,0)</f>
        <v>#REF!</v>
      </c>
      <c r="IA44" s="66" t="e">
        <f>IF(#REF!=8,83,0)</f>
        <v>#REF!</v>
      </c>
      <c r="IB44" s="66" t="e">
        <f>IF(#REF!=9,80,0)</f>
        <v>#REF!</v>
      </c>
      <c r="IC44" s="66" t="e">
        <f>IF(#REF!=10,78,0)</f>
        <v>#REF!</v>
      </c>
      <c r="ID44" s="66" t="e">
        <f>IF(#REF!=11,75,0)</f>
        <v>#REF!</v>
      </c>
      <c r="IE44" s="66" t="e">
        <f>IF(#REF!=12,73,0)</f>
        <v>#REF!</v>
      </c>
      <c r="IF44" s="66" t="e">
        <f>IF(#REF!=13,70,0)</f>
        <v>#REF!</v>
      </c>
      <c r="IG44" s="66" t="e">
        <f>IF(#REF!=14,68,0)</f>
        <v>#REF!</v>
      </c>
      <c r="IH44" s="66" t="e">
        <f>IF(#REF!=15,65,0)</f>
        <v>#REF!</v>
      </c>
      <c r="II44" s="66" t="e">
        <f>IF(#REF!=16,63,0)</f>
        <v>#REF!</v>
      </c>
      <c r="IJ44" s="66" t="e">
        <f>IF(#REF!=17,60,0)</f>
        <v>#REF!</v>
      </c>
      <c r="IK44" s="66" t="e">
        <f>IF(#REF!=18,58,0)</f>
        <v>#REF!</v>
      </c>
      <c r="IL44" s="66" t="e">
        <f>IF(#REF!=19,55,0)</f>
        <v>#REF!</v>
      </c>
      <c r="IM44" s="66" t="e">
        <f>IF(#REF!=20,53,0)</f>
        <v>#REF!</v>
      </c>
      <c r="IN44" s="66" t="e">
        <f>IF(#REF!&gt;20,0,0)</f>
        <v>#REF!</v>
      </c>
      <c r="IO44" s="66" t="e">
        <f>IF(#REF!="сх",0,0)</f>
        <v>#REF!</v>
      </c>
      <c r="IP44" s="66" t="e">
        <f>SUM(HT44:IO44)</f>
        <v>#REF!</v>
      </c>
      <c r="IQ44" s="64"/>
      <c r="IR44" s="64"/>
      <c r="IS44" s="64"/>
      <c r="IT44" s="64"/>
    </row>
    <row r="45" spans="1:254" s="67" customFormat="1" ht="15.75">
      <c r="A45" s="261"/>
      <c r="B45" s="263"/>
      <c r="C45" s="266"/>
      <c r="D45" s="266"/>
      <c r="E45" s="157" t="s">
        <v>31</v>
      </c>
      <c r="F45" s="135">
        <v>500</v>
      </c>
      <c r="G45" s="134">
        <v>51</v>
      </c>
      <c r="H45" s="158">
        <v>4</v>
      </c>
      <c r="I45" s="181">
        <v>76</v>
      </c>
      <c r="J45" s="269"/>
      <c r="K45" s="272"/>
      <c r="L45" s="63"/>
      <c r="M45" s="64"/>
      <c r="N45" s="65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4"/>
      <c r="IR45" s="64"/>
      <c r="IS45" s="64"/>
      <c r="IT45" s="64"/>
    </row>
    <row r="46" spans="1:254" s="67" customFormat="1" ht="15.75">
      <c r="A46" s="261"/>
      <c r="B46" s="263"/>
      <c r="C46" s="266"/>
      <c r="D46" s="266"/>
      <c r="E46" s="131" t="s">
        <v>105</v>
      </c>
      <c r="F46" s="135" t="s">
        <v>74</v>
      </c>
      <c r="G46" s="134">
        <v>143</v>
      </c>
      <c r="H46" s="158">
        <v>9</v>
      </c>
      <c r="I46" s="181">
        <v>65</v>
      </c>
      <c r="J46" s="269"/>
      <c r="K46" s="272"/>
      <c r="L46" s="63"/>
      <c r="M46" s="64"/>
      <c r="N46" s="65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4"/>
      <c r="IR46" s="64"/>
      <c r="IS46" s="64"/>
      <c r="IT46" s="64"/>
    </row>
    <row r="47" spans="1:254" s="67" customFormat="1" ht="32.25" thickBot="1">
      <c r="A47" s="261"/>
      <c r="B47" s="264"/>
      <c r="C47" s="267"/>
      <c r="D47" s="267"/>
      <c r="E47" s="132" t="s">
        <v>205</v>
      </c>
      <c r="F47" s="133" t="s">
        <v>72</v>
      </c>
      <c r="G47" s="121">
        <v>10</v>
      </c>
      <c r="H47" s="176">
        <v>6</v>
      </c>
      <c r="I47" s="199">
        <v>35</v>
      </c>
      <c r="J47" s="270"/>
      <c r="K47" s="273"/>
      <c r="L47" s="63" t="e">
        <f>#REF!+#REF!</f>
        <v>#REF!</v>
      </c>
      <c r="M47" s="64"/>
      <c r="N47" s="65"/>
      <c r="O47" s="64" t="e">
        <f>IF(#REF!=1,25,0)</f>
        <v>#REF!</v>
      </c>
      <c r="P47" s="64" t="e">
        <f>IF(#REF!=2,22,0)</f>
        <v>#REF!</v>
      </c>
      <c r="Q47" s="64" t="e">
        <f>IF(#REF!=3,20,0)</f>
        <v>#REF!</v>
      </c>
      <c r="R47" s="64" t="e">
        <f>IF(#REF!=4,18,0)</f>
        <v>#REF!</v>
      </c>
      <c r="S47" s="64" t="e">
        <f>IF(#REF!=5,16,0)</f>
        <v>#REF!</v>
      </c>
      <c r="T47" s="64" t="e">
        <f>IF(#REF!=6,15,0)</f>
        <v>#REF!</v>
      </c>
      <c r="U47" s="64" t="e">
        <f>IF(#REF!=7,14,0)</f>
        <v>#REF!</v>
      </c>
      <c r="V47" s="64" t="e">
        <f>IF(#REF!=8,13,0)</f>
        <v>#REF!</v>
      </c>
      <c r="W47" s="64" t="e">
        <f>IF(#REF!=9,12,0)</f>
        <v>#REF!</v>
      </c>
      <c r="X47" s="64" t="e">
        <f>IF(#REF!=10,11,0)</f>
        <v>#REF!</v>
      </c>
      <c r="Y47" s="64" t="e">
        <f>IF(#REF!=11,10,0)</f>
        <v>#REF!</v>
      </c>
      <c r="Z47" s="64" t="e">
        <f>IF(#REF!=12,9,0)</f>
        <v>#REF!</v>
      </c>
      <c r="AA47" s="64" t="e">
        <f>IF(#REF!=13,8,0)</f>
        <v>#REF!</v>
      </c>
      <c r="AB47" s="64" t="e">
        <f>IF(#REF!=14,7,0)</f>
        <v>#REF!</v>
      </c>
      <c r="AC47" s="64" t="e">
        <f>IF(#REF!=15,6,0)</f>
        <v>#REF!</v>
      </c>
      <c r="AD47" s="64" t="e">
        <f>IF(#REF!=16,5,0)</f>
        <v>#REF!</v>
      </c>
      <c r="AE47" s="64" t="e">
        <f>IF(#REF!=17,4,0)</f>
        <v>#REF!</v>
      </c>
      <c r="AF47" s="64" t="e">
        <f>IF(#REF!=18,3,0)</f>
        <v>#REF!</v>
      </c>
      <c r="AG47" s="64" t="e">
        <f>IF(#REF!=19,2,0)</f>
        <v>#REF!</v>
      </c>
      <c r="AH47" s="64" t="e">
        <f>IF(#REF!=20,1,0)</f>
        <v>#REF!</v>
      </c>
      <c r="AI47" s="64" t="e">
        <f>IF(#REF!&gt;20,0,0)</f>
        <v>#REF!</v>
      </c>
      <c r="AJ47" s="64" t="e">
        <f>IF(#REF!="сх",0,0)</f>
        <v>#REF!</v>
      </c>
      <c r="AK47" s="64" t="e">
        <f>SUM(O47:AI47)</f>
        <v>#REF!</v>
      </c>
      <c r="AL47" s="64" t="e">
        <f>IF(#REF!=1,25,0)</f>
        <v>#REF!</v>
      </c>
      <c r="AM47" s="64" t="e">
        <f>IF(#REF!=2,22,0)</f>
        <v>#REF!</v>
      </c>
      <c r="AN47" s="64" t="e">
        <f>IF(#REF!=3,20,0)</f>
        <v>#REF!</v>
      </c>
      <c r="AO47" s="64" t="e">
        <f>IF(#REF!=4,18,0)</f>
        <v>#REF!</v>
      </c>
      <c r="AP47" s="64" t="e">
        <f>IF(#REF!=5,16,0)</f>
        <v>#REF!</v>
      </c>
      <c r="AQ47" s="64" t="e">
        <f>IF(#REF!=6,15,0)</f>
        <v>#REF!</v>
      </c>
      <c r="AR47" s="64" t="e">
        <f>IF(#REF!=7,14,0)</f>
        <v>#REF!</v>
      </c>
      <c r="AS47" s="64" t="e">
        <f>IF(#REF!=8,13,0)</f>
        <v>#REF!</v>
      </c>
      <c r="AT47" s="64" t="e">
        <f>IF(#REF!=9,12,0)</f>
        <v>#REF!</v>
      </c>
      <c r="AU47" s="64" t="e">
        <f>IF(#REF!=10,11,0)</f>
        <v>#REF!</v>
      </c>
      <c r="AV47" s="64" t="e">
        <f>IF(#REF!=11,10,0)</f>
        <v>#REF!</v>
      </c>
      <c r="AW47" s="64" t="e">
        <f>IF(#REF!=12,9,0)</f>
        <v>#REF!</v>
      </c>
      <c r="AX47" s="64" t="e">
        <f>IF(#REF!=13,8,0)</f>
        <v>#REF!</v>
      </c>
      <c r="AY47" s="64" t="e">
        <f>IF(#REF!=14,7,0)</f>
        <v>#REF!</v>
      </c>
      <c r="AZ47" s="64" t="e">
        <f>IF(#REF!=15,6,0)</f>
        <v>#REF!</v>
      </c>
      <c r="BA47" s="64" t="e">
        <f>IF(#REF!=16,5,0)</f>
        <v>#REF!</v>
      </c>
      <c r="BB47" s="64" t="e">
        <f>IF(#REF!=17,4,0)</f>
        <v>#REF!</v>
      </c>
      <c r="BC47" s="64" t="e">
        <f>IF(#REF!=18,3,0)</f>
        <v>#REF!</v>
      </c>
      <c r="BD47" s="64" t="e">
        <f>IF(#REF!=19,2,0)</f>
        <v>#REF!</v>
      </c>
      <c r="BE47" s="64" t="e">
        <f>IF(#REF!=20,1,0)</f>
        <v>#REF!</v>
      </c>
      <c r="BF47" s="64" t="e">
        <f>IF(#REF!&gt;20,0,0)</f>
        <v>#REF!</v>
      </c>
      <c r="BG47" s="64" t="e">
        <f>IF(#REF!="сх",0,0)</f>
        <v>#REF!</v>
      </c>
      <c r="BH47" s="64" t="e">
        <f>SUM(AL47:BF47)</f>
        <v>#REF!</v>
      </c>
      <c r="BI47" s="64" t="e">
        <f>IF(#REF!=1,45,0)</f>
        <v>#REF!</v>
      </c>
      <c r="BJ47" s="64" t="e">
        <f>IF(#REF!=2,42,0)</f>
        <v>#REF!</v>
      </c>
      <c r="BK47" s="64" t="e">
        <f>IF(#REF!=3,40,0)</f>
        <v>#REF!</v>
      </c>
      <c r="BL47" s="64" t="e">
        <f>IF(#REF!=4,38,0)</f>
        <v>#REF!</v>
      </c>
      <c r="BM47" s="64" t="e">
        <f>IF(#REF!=5,36,0)</f>
        <v>#REF!</v>
      </c>
      <c r="BN47" s="64" t="e">
        <f>IF(#REF!=6,35,0)</f>
        <v>#REF!</v>
      </c>
      <c r="BO47" s="64" t="e">
        <f>IF(#REF!=7,34,0)</f>
        <v>#REF!</v>
      </c>
      <c r="BP47" s="64" t="e">
        <f>IF(#REF!=8,33,0)</f>
        <v>#REF!</v>
      </c>
      <c r="BQ47" s="64" t="e">
        <f>IF(#REF!=9,32,0)</f>
        <v>#REF!</v>
      </c>
      <c r="BR47" s="64" t="e">
        <f>IF(#REF!=10,31,0)</f>
        <v>#REF!</v>
      </c>
      <c r="BS47" s="64" t="e">
        <f>IF(#REF!=11,30,0)</f>
        <v>#REF!</v>
      </c>
      <c r="BT47" s="64" t="e">
        <f>IF(#REF!=12,29,0)</f>
        <v>#REF!</v>
      </c>
      <c r="BU47" s="64" t="e">
        <f>IF(#REF!=13,28,0)</f>
        <v>#REF!</v>
      </c>
      <c r="BV47" s="64" t="e">
        <f>IF(#REF!=14,27,0)</f>
        <v>#REF!</v>
      </c>
      <c r="BW47" s="64" t="e">
        <f>IF(#REF!=15,26,0)</f>
        <v>#REF!</v>
      </c>
      <c r="BX47" s="64" t="e">
        <f>IF(#REF!=16,25,0)</f>
        <v>#REF!</v>
      </c>
      <c r="BY47" s="64" t="e">
        <f>IF(#REF!=17,24,0)</f>
        <v>#REF!</v>
      </c>
      <c r="BZ47" s="64" t="e">
        <f>IF(#REF!=18,23,0)</f>
        <v>#REF!</v>
      </c>
      <c r="CA47" s="64" t="e">
        <f>IF(#REF!=19,22,0)</f>
        <v>#REF!</v>
      </c>
      <c r="CB47" s="64" t="e">
        <f>IF(#REF!=20,21,0)</f>
        <v>#REF!</v>
      </c>
      <c r="CC47" s="64" t="e">
        <f>IF(#REF!=21,20,0)</f>
        <v>#REF!</v>
      </c>
      <c r="CD47" s="64" t="e">
        <f>IF(#REF!=22,19,0)</f>
        <v>#REF!</v>
      </c>
      <c r="CE47" s="64" t="e">
        <f>IF(#REF!=23,18,0)</f>
        <v>#REF!</v>
      </c>
      <c r="CF47" s="64" t="e">
        <f>IF(#REF!=24,17,0)</f>
        <v>#REF!</v>
      </c>
      <c r="CG47" s="64" t="e">
        <f>IF(#REF!=25,16,0)</f>
        <v>#REF!</v>
      </c>
      <c r="CH47" s="64" t="e">
        <f>IF(#REF!=26,15,0)</f>
        <v>#REF!</v>
      </c>
      <c r="CI47" s="64" t="e">
        <f>IF(#REF!=27,14,0)</f>
        <v>#REF!</v>
      </c>
      <c r="CJ47" s="64" t="e">
        <f>IF(#REF!=28,13,0)</f>
        <v>#REF!</v>
      </c>
      <c r="CK47" s="64" t="e">
        <f>IF(#REF!=29,12,0)</f>
        <v>#REF!</v>
      </c>
      <c r="CL47" s="64" t="e">
        <f>IF(#REF!=30,11,0)</f>
        <v>#REF!</v>
      </c>
      <c r="CM47" s="64" t="e">
        <f>IF(#REF!=31,10,0)</f>
        <v>#REF!</v>
      </c>
      <c r="CN47" s="64" t="e">
        <f>IF(#REF!=32,9,0)</f>
        <v>#REF!</v>
      </c>
      <c r="CO47" s="64" t="e">
        <f>IF(#REF!=33,8,0)</f>
        <v>#REF!</v>
      </c>
      <c r="CP47" s="64" t="e">
        <f>IF(#REF!=34,7,0)</f>
        <v>#REF!</v>
      </c>
      <c r="CQ47" s="64" t="e">
        <f>IF(#REF!=35,6,0)</f>
        <v>#REF!</v>
      </c>
      <c r="CR47" s="64" t="e">
        <f>IF(#REF!=36,5,0)</f>
        <v>#REF!</v>
      </c>
      <c r="CS47" s="64" t="e">
        <f>IF(#REF!=37,4,0)</f>
        <v>#REF!</v>
      </c>
      <c r="CT47" s="64" t="e">
        <f>IF(#REF!=38,3,0)</f>
        <v>#REF!</v>
      </c>
      <c r="CU47" s="64" t="e">
        <f>IF(#REF!=39,2,0)</f>
        <v>#REF!</v>
      </c>
      <c r="CV47" s="64" t="e">
        <f>IF(#REF!=40,1,0)</f>
        <v>#REF!</v>
      </c>
      <c r="CW47" s="64" t="e">
        <f>IF(#REF!&gt;20,0,0)</f>
        <v>#REF!</v>
      </c>
      <c r="CX47" s="64" t="e">
        <f>IF(#REF!="сх",0,0)</f>
        <v>#REF!</v>
      </c>
      <c r="CY47" s="64" t="e">
        <f>SUM(BI47:CX47)</f>
        <v>#REF!</v>
      </c>
      <c r="CZ47" s="64" t="e">
        <f>IF(#REF!=1,45,0)</f>
        <v>#REF!</v>
      </c>
      <c r="DA47" s="64" t="e">
        <f>IF(#REF!=2,42,0)</f>
        <v>#REF!</v>
      </c>
      <c r="DB47" s="64" t="e">
        <f>IF(#REF!=3,40,0)</f>
        <v>#REF!</v>
      </c>
      <c r="DC47" s="64" t="e">
        <f>IF(#REF!=4,38,0)</f>
        <v>#REF!</v>
      </c>
      <c r="DD47" s="64" t="e">
        <f>IF(#REF!=5,36,0)</f>
        <v>#REF!</v>
      </c>
      <c r="DE47" s="64" t="e">
        <f>IF(#REF!=6,35,0)</f>
        <v>#REF!</v>
      </c>
      <c r="DF47" s="64" t="e">
        <f>IF(#REF!=7,34,0)</f>
        <v>#REF!</v>
      </c>
      <c r="DG47" s="64" t="e">
        <f>IF(#REF!=8,33,0)</f>
        <v>#REF!</v>
      </c>
      <c r="DH47" s="64" t="e">
        <f>IF(#REF!=9,32,0)</f>
        <v>#REF!</v>
      </c>
      <c r="DI47" s="64" t="e">
        <f>IF(#REF!=10,31,0)</f>
        <v>#REF!</v>
      </c>
      <c r="DJ47" s="64" t="e">
        <f>IF(#REF!=11,30,0)</f>
        <v>#REF!</v>
      </c>
      <c r="DK47" s="64" t="e">
        <f>IF(#REF!=12,29,0)</f>
        <v>#REF!</v>
      </c>
      <c r="DL47" s="64" t="e">
        <f>IF(#REF!=13,28,0)</f>
        <v>#REF!</v>
      </c>
      <c r="DM47" s="64" t="e">
        <f>IF(#REF!=14,27,0)</f>
        <v>#REF!</v>
      </c>
      <c r="DN47" s="64" t="e">
        <f>IF(#REF!=15,26,0)</f>
        <v>#REF!</v>
      </c>
      <c r="DO47" s="64" t="e">
        <f>IF(#REF!=16,25,0)</f>
        <v>#REF!</v>
      </c>
      <c r="DP47" s="64" t="e">
        <f>IF(#REF!=17,24,0)</f>
        <v>#REF!</v>
      </c>
      <c r="DQ47" s="64" t="e">
        <f>IF(#REF!=18,23,0)</f>
        <v>#REF!</v>
      </c>
      <c r="DR47" s="64" t="e">
        <f>IF(#REF!=19,22,0)</f>
        <v>#REF!</v>
      </c>
      <c r="DS47" s="64" t="e">
        <f>IF(#REF!=20,21,0)</f>
        <v>#REF!</v>
      </c>
      <c r="DT47" s="64" t="e">
        <f>IF(#REF!=21,20,0)</f>
        <v>#REF!</v>
      </c>
      <c r="DU47" s="64" t="e">
        <f>IF(#REF!=22,19,0)</f>
        <v>#REF!</v>
      </c>
      <c r="DV47" s="64" t="e">
        <f>IF(#REF!=23,18,0)</f>
        <v>#REF!</v>
      </c>
      <c r="DW47" s="64" t="e">
        <f>IF(#REF!=24,17,0)</f>
        <v>#REF!</v>
      </c>
      <c r="DX47" s="64" t="e">
        <f>IF(#REF!=25,16,0)</f>
        <v>#REF!</v>
      </c>
      <c r="DY47" s="64" t="e">
        <f>IF(#REF!=26,15,0)</f>
        <v>#REF!</v>
      </c>
      <c r="DZ47" s="64" t="e">
        <f>IF(#REF!=27,14,0)</f>
        <v>#REF!</v>
      </c>
      <c r="EA47" s="64" t="e">
        <f>IF(#REF!=28,13,0)</f>
        <v>#REF!</v>
      </c>
      <c r="EB47" s="64" t="e">
        <f>IF(#REF!=29,12,0)</f>
        <v>#REF!</v>
      </c>
      <c r="EC47" s="64" t="e">
        <f>IF(#REF!=30,11,0)</f>
        <v>#REF!</v>
      </c>
      <c r="ED47" s="64" t="e">
        <f>IF(#REF!=31,10,0)</f>
        <v>#REF!</v>
      </c>
      <c r="EE47" s="64" t="e">
        <f>IF(#REF!=32,9,0)</f>
        <v>#REF!</v>
      </c>
      <c r="EF47" s="64" t="e">
        <f>IF(#REF!=33,8,0)</f>
        <v>#REF!</v>
      </c>
      <c r="EG47" s="64" t="e">
        <f>IF(#REF!=34,7,0)</f>
        <v>#REF!</v>
      </c>
      <c r="EH47" s="64" t="e">
        <f>IF(#REF!=35,6,0)</f>
        <v>#REF!</v>
      </c>
      <c r="EI47" s="64" t="e">
        <f>IF(#REF!=36,5,0)</f>
        <v>#REF!</v>
      </c>
      <c r="EJ47" s="64" t="e">
        <f>IF(#REF!=37,4,0)</f>
        <v>#REF!</v>
      </c>
      <c r="EK47" s="64" t="e">
        <f>IF(#REF!=38,3,0)</f>
        <v>#REF!</v>
      </c>
      <c r="EL47" s="64" t="e">
        <f>IF(#REF!=39,2,0)</f>
        <v>#REF!</v>
      </c>
      <c r="EM47" s="64" t="e">
        <f>IF(#REF!=40,1,0)</f>
        <v>#REF!</v>
      </c>
      <c r="EN47" s="64" t="e">
        <f>IF(#REF!&gt;20,0,0)</f>
        <v>#REF!</v>
      </c>
      <c r="EO47" s="64" t="e">
        <f>IF(#REF!="сх",0,0)</f>
        <v>#REF!</v>
      </c>
      <c r="EP47" s="64" t="e">
        <f>SUM(CZ47:EO47)</f>
        <v>#REF!</v>
      </c>
      <c r="EQ47" s="64"/>
      <c r="ER47" s="64" t="e">
        <f>IF(#REF!="сх","ноль",IF(#REF!&gt;0,#REF!,"Ноль"))</f>
        <v>#REF!</v>
      </c>
      <c r="ES47" s="64" t="e">
        <f>IF(#REF!="сх","ноль",IF(#REF!&gt;0,#REF!,"Ноль"))</f>
        <v>#REF!</v>
      </c>
      <c r="ET47" s="64"/>
      <c r="EU47" s="64" t="e">
        <f>MIN(ER47,ES47)</f>
        <v>#REF!</v>
      </c>
      <c r="EV47" s="64" t="e">
        <f>IF(K47=#REF!,IF(#REF!&lt;#REF!,#REF!,EZ47),#REF!)</f>
        <v>#REF!</v>
      </c>
      <c r="EW47" s="64" t="e">
        <f>IF(K47=#REF!,IF(#REF!&lt;#REF!,0,1))</f>
        <v>#REF!</v>
      </c>
      <c r="EX47" s="64" t="e">
        <f>IF(AND(EU47&gt;=21,EU47&lt;&gt;0),EU47,IF(K47&lt;#REF!,"СТОП",EV47+EW47))</f>
        <v>#REF!</v>
      </c>
      <c r="EY47" s="64"/>
      <c r="EZ47" s="64">
        <v>15</v>
      </c>
      <c r="FA47" s="64">
        <v>16</v>
      </c>
      <c r="FB47" s="64"/>
      <c r="FC47" s="66" t="e">
        <f>IF(#REF!=1,25,0)</f>
        <v>#REF!</v>
      </c>
      <c r="FD47" s="66" t="e">
        <f>IF(#REF!=2,22,0)</f>
        <v>#REF!</v>
      </c>
      <c r="FE47" s="66" t="e">
        <f>IF(#REF!=3,20,0)</f>
        <v>#REF!</v>
      </c>
      <c r="FF47" s="66" t="e">
        <f>IF(#REF!=4,18,0)</f>
        <v>#REF!</v>
      </c>
      <c r="FG47" s="66" t="e">
        <f>IF(#REF!=5,16,0)</f>
        <v>#REF!</v>
      </c>
      <c r="FH47" s="66" t="e">
        <f>IF(#REF!=6,15,0)</f>
        <v>#REF!</v>
      </c>
      <c r="FI47" s="66" t="e">
        <f>IF(#REF!=7,14,0)</f>
        <v>#REF!</v>
      </c>
      <c r="FJ47" s="66" t="e">
        <f>IF(#REF!=8,13,0)</f>
        <v>#REF!</v>
      </c>
      <c r="FK47" s="66" t="e">
        <f>IF(#REF!=9,12,0)</f>
        <v>#REF!</v>
      </c>
      <c r="FL47" s="66" t="e">
        <f>IF(#REF!=10,11,0)</f>
        <v>#REF!</v>
      </c>
      <c r="FM47" s="66" t="e">
        <f>IF(#REF!=11,10,0)</f>
        <v>#REF!</v>
      </c>
      <c r="FN47" s="66" t="e">
        <f>IF(#REF!=12,9,0)</f>
        <v>#REF!</v>
      </c>
      <c r="FO47" s="66" t="e">
        <f>IF(#REF!=13,8,0)</f>
        <v>#REF!</v>
      </c>
      <c r="FP47" s="66" t="e">
        <f>IF(#REF!=14,7,0)</f>
        <v>#REF!</v>
      </c>
      <c r="FQ47" s="66" t="e">
        <f>IF(#REF!=15,6,0)</f>
        <v>#REF!</v>
      </c>
      <c r="FR47" s="66" t="e">
        <f>IF(#REF!=16,5,0)</f>
        <v>#REF!</v>
      </c>
      <c r="FS47" s="66" t="e">
        <f>IF(#REF!=17,4,0)</f>
        <v>#REF!</v>
      </c>
      <c r="FT47" s="66" t="e">
        <f>IF(#REF!=18,3,0)</f>
        <v>#REF!</v>
      </c>
      <c r="FU47" s="66" t="e">
        <f>IF(#REF!=19,2,0)</f>
        <v>#REF!</v>
      </c>
      <c r="FV47" s="66" t="e">
        <f>IF(#REF!=20,1,0)</f>
        <v>#REF!</v>
      </c>
      <c r="FW47" s="66" t="e">
        <f>IF(#REF!&gt;20,0,0)</f>
        <v>#REF!</v>
      </c>
      <c r="FX47" s="66" t="e">
        <f>IF(#REF!="сх",0,0)</f>
        <v>#REF!</v>
      </c>
      <c r="FY47" s="66" t="e">
        <f>SUM(FC47:FX47)</f>
        <v>#REF!</v>
      </c>
      <c r="FZ47" s="66" t="e">
        <f>IF(#REF!=1,25,0)</f>
        <v>#REF!</v>
      </c>
      <c r="GA47" s="66" t="e">
        <f>IF(#REF!=2,22,0)</f>
        <v>#REF!</v>
      </c>
      <c r="GB47" s="66" t="e">
        <f>IF(#REF!=3,20,0)</f>
        <v>#REF!</v>
      </c>
      <c r="GC47" s="66" t="e">
        <f>IF(#REF!=4,18,0)</f>
        <v>#REF!</v>
      </c>
      <c r="GD47" s="66" t="e">
        <f>IF(#REF!=5,16,0)</f>
        <v>#REF!</v>
      </c>
      <c r="GE47" s="66" t="e">
        <f>IF(#REF!=6,15,0)</f>
        <v>#REF!</v>
      </c>
      <c r="GF47" s="66" t="e">
        <f>IF(#REF!=7,14,0)</f>
        <v>#REF!</v>
      </c>
      <c r="GG47" s="66" t="e">
        <f>IF(#REF!=8,13,0)</f>
        <v>#REF!</v>
      </c>
      <c r="GH47" s="66" t="e">
        <f>IF(#REF!=9,12,0)</f>
        <v>#REF!</v>
      </c>
      <c r="GI47" s="66" t="e">
        <f>IF(#REF!=10,11,0)</f>
        <v>#REF!</v>
      </c>
      <c r="GJ47" s="66" t="e">
        <f>IF(#REF!=11,10,0)</f>
        <v>#REF!</v>
      </c>
      <c r="GK47" s="66" t="e">
        <f>IF(#REF!=12,9,0)</f>
        <v>#REF!</v>
      </c>
      <c r="GL47" s="66" t="e">
        <f>IF(#REF!=13,8,0)</f>
        <v>#REF!</v>
      </c>
      <c r="GM47" s="66" t="e">
        <f>IF(#REF!=14,7,0)</f>
        <v>#REF!</v>
      </c>
      <c r="GN47" s="66" t="e">
        <f>IF(#REF!=15,6,0)</f>
        <v>#REF!</v>
      </c>
      <c r="GO47" s="66" t="e">
        <f>IF(#REF!=16,5,0)</f>
        <v>#REF!</v>
      </c>
      <c r="GP47" s="66" t="e">
        <f>IF(#REF!=17,4,0)</f>
        <v>#REF!</v>
      </c>
      <c r="GQ47" s="66" t="e">
        <f>IF(#REF!=18,3,0)</f>
        <v>#REF!</v>
      </c>
      <c r="GR47" s="66" t="e">
        <f>IF(#REF!=19,2,0)</f>
        <v>#REF!</v>
      </c>
      <c r="GS47" s="66" t="e">
        <f>IF(#REF!=20,1,0)</f>
        <v>#REF!</v>
      </c>
      <c r="GT47" s="66" t="e">
        <f>IF(#REF!&gt;20,0,0)</f>
        <v>#REF!</v>
      </c>
      <c r="GU47" s="66" t="e">
        <f>IF(#REF!="сх",0,0)</f>
        <v>#REF!</v>
      </c>
      <c r="GV47" s="66" t="e">
        <f>SUM(FZ47:GU47)</f>
        <v>#REF!</v>
      </c>
      <c r="GW47" s="66" t="e">
        <f>IF(#REF!=1,100,0)</f>
        <v>#REF!</v>
      </c>
      <c r="GX47" s="66" t="e">
        <f>IF(#REF!=2,98,0)</f>
        <v>#REF!</v>
      </c>
      <c r="GY47" s="66" t="e">
        <f>IF(#REF!=3,95,0)</f>
        <v>#REF!</v>
      </c>
      <c r="GZ47" s="66" t="e">
        <f>IF(#REF!=4,93,0)</f>
        <v>#REF!</v>
      </c>
      <c r="HA47" s="66" t="e">
        <f>IF(#REF!=5,90,0)</f>
        <v>#REF!</v>
      </c>
      <c r="HB47" s="66" t="e">
        <f>IF(#REF!=6,88,0)</f>
        <v>#REF!</v>
      </c>
      <c r="HC47" s="66" t="e">
        <f>IF(#REF!=7,85,0)</f>
        <v>#REF!</v>
      </c>
      <c r="HD47" s="66" t="e">
        <f>IF(#REF!=8,83,0)</f>
        <v>#REF!</v>
      </c>
      <c r="HE47" s="66" t="e">
        <f>IF(#REF!=9,80,0)</f>
        <v>#REF!</v>
      </c>
      <c r="HF47" s="66" t="e">
        <f>IF(#REF!=10,78,0)</f>
        <v>#REF!</v>
      </c>
      <c r="HG47" s="66" t="e">
        <f>IF(#REF!=11,75,0)</f>
        <v>#REF!</v>
      </c>
      <c r="HH47" s="66" t="e">
        <f>IF(#REF!=12,73,0)</f>
        <v>#REF!</v>
      </c>
      <c r="HI47" s="66" t="e">
        <f>IF(#REF!=13,70,0)</f>
        <v>#REF!</v>
      </c>
      <c r="HJ47" s="66" t="e">
        <f>IF(#REF!=14,68,0)</f>
        <v>#REF!</v>
      </c>
      <c r="HK47" s="66" t="e">
        <f>IF(#REF!=15,65,0)</f>
        <v>#REF!</v>
      </c>
      <c r="HL47" s="66" t="e">
        <f>IF(#REF!=16,63,0)</f>
        <v>#REF!</v>
      </c>
      <c r="HM47" s="66" t="e">
        <f>IF(#REF!=17,60,0)</f>
        <v>#REF!</v>
      </c>
      <c r="HN47" s="66" t="e">
        <f>IF(#REF!=18,58,0)</f>
        <v>#REF!</v>
      </c>
      <c r="HO47" s="66" t="e">
        <f>IF(#REF!=19,55,0)</f>
        <v>#REF!</v>
      </c>
      <c r="HP47" s="66" t="e">
        <f>IF(#REF!=20,53,0)</f>
        <v>#REF!</v>
      </c>
      <c r="HQ47" s="66" t="e">
        <f>IF(#REF!&gt;20,0,0)</f>
        <v>#REF!</v>
      </c>
      <c r="HR47" s="66" t="e">
        <f>IF(#REF!="сх",0,0)</f>
        <v>#REF!</v>
      </c>
      <c r="HS47" s="66" t="e">
        <f>SUM(GW47:HR47)</f>
        <v>#REF!</v>
      </c>
      <c r="HT47" s="66" t="e">
        <f>IF(#REF!=1,100,0)</f>
        <v>#REF!</v>
      </c>
      <c r="HU47" s="66" t="e">
        <f>IF(#REF!=2,98,0)</f>
        <v>#REF!</v>
      </c>
      <c r="HV47" s="66" t="e">
        <f>IF(#REF!=3,95,0)</f>
        <v>#REF!</v>
      </c>
      <c r="HW47" s="66" t="e">
        <f>IF(#REF!=4,93,0)</f>
        <v>#REF!</v>
      </c>
      <c r="HX47" s="66" t="e">
        <f>IF(#REF!=5,90,0)</f>
        <v>#REF!</v>
      </c>
      <c r="HY47" s="66" t="e">
        <f>IF(#REF!=6,88,0)</f>
        <v>#REF!</v>
      </c>
      <c r="HZ47" s="66" t="e">
        <f>IF(#REF!=7,85,0)</f>
        <v>#REF!</v>
      </c>
      <c r="IA47" s="66" t="e">
        <f>IF(#REF!=8,83,0)</f>
        <v>#REF!</v>
      </c>
      <c r="IB47" s="66" t="e">
        <f>IF(#REF!=9,80,0)</f>
        <v>#REF!</v>
      </c>
      <c r="IC47" s="66" t="e">
        <f>IF(#REF!=10,78,0)</f>
        <v>#REF!</v>
      </c>
      <c r="ID47" s="66" t="e">
        <f>IF(#REF!=11,75,0)</f>
        <v>#REF!</v>
      </c>
      <c r="IE47" s="66" t="e">
        <f>IF(#REF!=12,73,0)</f>
        <v>#REF!</v>
      </c>
      <c r="IF47" s="66" t="e">
        <f>IF(#REF!=13,70,0)</f>
        <v>#REF!</v>
      </c>
      <c r="IG47" s="66" t="e">
        <f>IF(#REF!=14,68,0)</f>
        <v>#REF!</v>
      </c>
      <c r="IH47" s="66" t="e">
        <f>IF(#REF!=15,65,0)</f>
        <v>#REF!</v>
      </c>
      <c r="II47" s="66" t="e">
        <f>IF(#REF!=16,63,0)</f>
        <v>#REF!</v>
      </c>
      <c r="IJ47" s="66" t="e">
        <f>IF(#REF!=17,60,0)</f>
        <v>#REF!</v>
      </c>
      <c r="IK47" s="66" t="e">
        <f>IF(#REF!=18,58,0)</f>
        <v>#REF!</v>
      </c>
      <c r="IL47" s="66" t="e">
        <f>IF(#REF!=19,55,0)</f>
        <v>#REF!</v>
      </c>
      <c r="IM47" s="66" t="e">
        <f>IF(#REF!=20,53,0)</f>
        <v>#REF!</v>
      </c>
      <c r="IN47" s="66" t="e">
        <f>IF(#REF!&gt;20,0,0)</f>
        <v>#REF!</v>
      </c>
      <c r="IO47" s="66" t="e">
        <f>IF(#REF!="сх",0,0)</f>
        <v>#REF!</v>
      </c>
      <c r="IP47" s="66" t="e">
        <f>SUM(HT47:IO47)</f>
        <v>#REF!</v>
      </c>
      <c r="IQ47" s="64"/>
      <c r="IR47" s="64"/>
      <c r="IS47" s="64"/>
      <c r="IT47" s="64"/>
    </row>
    <row r="48" spans="1:254" s="67" customFormat="1" ht="15.75">
      <c r="A48" s="261"/>
      <c r="B48" s="266">
        <v>4</v>
      </c>
      <c r="C48" s="266" t="s">
        <v>161</v>
      </c>
      <c r="D48" s="266" t="s">
        <v>161</v>
      </c>
      <c r="E48" s="131" t="s">
        <v>174</v>
      </c>
      <c r="F48" s="114">
        <v>85</v>
      </c>
      <c r="G48" s="135">
        <v>935</v>
      </c>
      <c r="H48" s="135">
        <v>8</v>
      </c>
      <c r="I48" s="201">
        <v>66</v>
      </c>
      <c r="J48" s="274">
        <f>SUM(I48:I49)</f>
        <v>153</v>
      </c>
      <c r="K48" s="276">
        <v>4</v>
      </c>
      <c r="L48" s="63" t="e">
        <f>#REF!+#REF!</f>
        <v>#REF!</v>
      </c>
      <c r="M48" s="64"/>
      <c r="N48" s="65"/>
      <c r="O48" s="64" t="e">
        <f>IF(#REF!=1,25,0)</f>
        <v>#REF!</v>
      </c>
      <c r="P48" s="64" t="e">
        <f>IF(#REF!=2,22,0)</f>
        <v>#REF!</v>
      </c>
      <c r="Q48" s="64" t="e">
        <f>IF(#REF!=3,20,0)</f>
        <v>#REF!</v>
      </c>
      <c r="R48" s="64" t="e">
        <f>IF(#REF!=4,18,0)</f>
        <v>#REF!</v>
      </c>
      <c r="S48" s="64" t="e">
        <f>IF(#REF!=5,16,0)</f>
        <v>#REF!</v>
      </c>
      <c r="T48" s="64" t="e">
        <f>IF(#REF!=6,15,0)</f>
        <v>#REF!</v>
      </c>
      <c r="U48" s="64" t="e">
        <f>IF(#REF!=7,14,0)</f>
        <v>#REF!</v>
      </c>
      <c r="V48" s="64" t="e">
        <f>IF(#REF!=8,13,0)</f>
        <v>#REF!</v>
      </c>
      <c r="W48" s="64" t="e">
        <f>IF(#REF!=9,12,0)</f>
        <v>#REF!</v>
      </c>
      <c r="X48" s="64" t="e">
        <f>IF(#REF!=10,11,0)</f>
        <v>#REF!</v>
      </c>
      <c r="Y48" s="64" t="e">
        <f>IF(#REF!=11,10,0)</f>
        <v>#REF!</v>
      </c>
      <c r="Z48" s="64" t="e">
        <f>IF(#REF!=12,9,0)</f>
        <v>#REF!</v>
      </c>
      <c r="AA48" s="64" t="e">
        <f>IF(#REF!=13,8,0)</f>
        <v>#REF!</v>
      </c>
      <c r="AB48" s="64" t="e">
        <f>IF(#REF!=14,7,0)</f>
        <v>#REF!</v>
      </c>
      <c r="AC48" s="64" t="e">
        <f>IF(#REF!=15,6,0)</f>
        <v>#REF!</v>
      </c>
      <c r="AD48" s="64" t="e">
        <f>IF(#REF!=16,5,0)</f>
        <v>#REF!</v>
      </c>
      <c r="AE48" s="64" t="e">
        <f>IF(#REF!=17,4,0)</f>
        <v>#REF!</v>
      </c>
      <c r="AF48" s="64" t="e">
        <f>IF(#REF!=18,3,0)</f>
        <v>#REF!</v>
      </c>
      <c r="AG48" s="64" t="e">
        <f>IF(#REF!=19,2,0)</f>
        <v>#REF!</v>
      </c>
      <c r="AH48" s="64" t="e">
        <f>IF(#REF!=20,1,0)</f>
        <v>#REF!</v>
      </c>
      <c r="AI48" s="64" t="e">
        <f>IF(#REF!&gt;20,0,0)</f>
        <v>#REF!</v>
      </c>
      <c r="AJ48" s="64" t="e">
        <f>IF(#REF!="сх",0,0)</f>
        <v>#REF!</v>
      </c>
      <c r="AK48" s="64" t="e">
        <f t="shared" si="0"/>
        <v>#REF!</v>
      </c>
      <c r="AL48" s="64" t="e">
        <f>IF(#REF!=1,25,0)</f>
        <v>#REF!</v>
      </c>
      <c r="AM48" s="64" t="e">
        <f>IF(#REF!=2,22,0)</f>
        <v>#REF!</v>
      </c>
      <c r="AN48" s="64" t="e">
        <f>IF(#REF!=3,20,0)</f>
        <v>#REF!</v>
      </c>
      <c r="AO48" s="64" t="e">
        <f>IF(#REF!=4,18,0)</f>
        <v>#REF!</v>
      </c>
      <c r="AP48" s="64" t="e">
        <f>IF(#REF!=5,16,0)</f>
        <v>#REF!</v>
      </c>
      <c r="AQ48" s="64" t="e">
        <f>IF(#REF!=6,15,0)</f>
        <v>#REF!</v>
      </c>
      <c r="AR48" s="64" t="e">
        <f>IF(#REF!=7,14,0)</f>
        <v>#REF!</v>
      </c>
      <c r="AS48" s="64" t="e">
        <f>IF(#REF!=8,13,0)</f>
        <v>#REF!</v>
      </c>
      <c r="AT48" s="64" t="e">
        <f>IF(#REF!=9,12,0)</f>
        <v>#REF!</v>
      </c>
      <c r="AU48" s="64" t="e">
        <f>IF(#REF!=10,11,0)</f>
        <v>#REF!</v>
      </c>
      <c r="AV48" s="64" t="e">
        <f>IF(#REF!=11,10,0)</f>
        <v>#REF!</v>
      </c>
      <c r="AW48" s="64" t="e">
        <f>IF(#REF!=12,9,0)</f>
        <v>#REF!</v>
      </c>
      <c r="AX48" s="64" t="e">
        <f>IF(#REF!=13,8,0)</f>
        <v>#REF!</v>
      </c>
      <c r="AY48" s="64" t="e">
        <f>IF(#REF!=14,7,0)</f>
        <v>#REF!</v>
      </c>
      <c r="AZ48" s="64" t="e">
        <f>IF(#REF!=15,6,0)</f>
        <v>#REF!</v>
      </c>
      <c r="BA48" s="64" t="e">
        <f>IF(#REF!=16,5,0)</f>
        <v>#REF!</v>
      </c>
      <c r="BB48" s="64" t="e">
        <f>IF(#REF!=17,4,0)</f>
        <v>#REF!</v>
      </c>
      <c r="BC48" s="64" t="e">
        <f>IF(#REF!=18,3,0)</f>
        <v>#REF!</v>
      </c>
      <c r="BD48" s="64" t="e">
        <f>IF(#REF!=19,2,0)</f>
        <v>#REF!</v>
      </c>
      <c r="BE48" s="64" t="e">
        <f>IF(#REF!=20,1,0)</f>
        <v>#REF!</v>
      </c>
      <c r="BF48" s="64" t="e">
        <f>IF(#REF!&gt;20,0,0)</f>
        <v>#REF!</v>
      </c>
      <c r="BG48" s="64" t="e">
        <f>IF(#REF!="сх",0,0)</f>
        <v>#REF!</v>
      </c>
      <c r="BH48" s="64" t="e">
        <f t="shared" si="1"/>
        <v>#REF!</v>
      </c>
      <c r="BI48" s="64" t="e">
        <f>IF(#REF!=1,45,0)</f>
        <v>#REF!</v>
      </c>
      <c r="BJ48" s="64" t="e">
        <f>IF(#REF!=2,42,0)</f>
        <v>#REF!</v>
      </c>
      <c r="BK48" s="64" t="e">
        <f>IF(#REF!=3,40,0)</f>
        <v>#REF!</v>
      </c>
      <c r="BL48" s="64" t="e">
        <f>IF(#REF!=4,38,0)</f>
        <v>#REF!</v>
      </c>
      <c r="BM48" s="64" t="e">
        <f>IF(#REF!=5,36,0)</f>
        <v>#REF!</v>
      </c>
      <c r="BN48" s="64" t="e">
        <f>IF(#REF!=6,35,0)</f>
        <v>#REF!</v>
      </c>
      <c r="BO48" s="64" t="e">
        <f>IF(#REF!=7,34,0)</f>
        <v>#REF!</v>
      </c>
      <c r="BP48" s="64" t="e">
        <f>IF(#REF!=8,33,0)</f>
        <v>#REF!</v>
      </c>
      <c r="BQ48" s="64" t="e">
        <f>IF(#REF!=9,32,0)</f>
        <v>#REF!</v>
      </c>
      <c r="BR48" s="64" t="e">
        <f>IF(#REF!=10,31,0)</f>
        <v>#REF!</v>
      </c>
      <c r="BS48" s="64" t="e">
        <f>IF(#REF!=11,30,0)</f>
        <v>#REF!</v>
      </c>
      <c r="BT48" s="64" t="e">
        <f>IF(#REF!=12,29,0)</f>
        <v>#REF!</v>
      </c>
      <c r="BU48" s="64" t="e">
        <f>IF(#REF!=13,28,0)</f>
        <v>#REF!</v>
      </c>
      <c r="BV48" s="64" t="e">
        <f>IF(#REF!=14,27,0)</f>
        <v>#REF!</v>
      </c>
      <c r="BW48" s="64" t="e">
        <f>IF(#REF!=15,26,0)</f>
        <v>#REF!</v>
      </c>
      <c r="BX48" s="64" t="e">
        <f>IF(#REF!=16,25,0)</f>
        <v>#REF!</v>
      </c>
      <c r="BY48" s="64" t="e">
        <f>IF(#REF!=17,24,0)</f>
        <v>#REF!</v>
      </c>
      <c r="BZ48" s="64" t="e">
        <f>IF(#REF!=18,23,0)</f>
        <v>#REF!</v>
      </c>
      <c r="CA48" s="64" t="e">
        <f>IF(#REF!=19,22,0)</f>
        <v>#REF!</v>
      </c>
      <c r="CB48" s="64" t="e">
        <f>IF(#REF!=20,21,0)</f>
        <v>#REF!</v>
      </c>
      <c r="CC48" s="64" t="e">
        <f>IF(#REF!=21,20,0)</f>
        <v>#REF!</v>
      </c>
      <c r="CD48" s="64" t="e">
        <f>IF(#REF!=22,19,0)</f>
        <v>#REF!</v>
      </c>
      <c r="CE48" s="64" t="e">
        <f>IF(#REF!=23,18,0)</f>
        <v>#REF!</v>
      </c>
      <c r="CF48" s="64" t="e">
        <f>IF(#REF!=24,17,0)</f>
        <v>#REF!</v>
      </c>
      <c r="CG48" s="64" t="e">
        <f>IF(#REF!=25,16,0)</f>
        <v>#REF!</v>
      </c>
      <c r="CH48" s="64" t="e">
        <f>IF(#REF!=26,15,0)</f>
        <v>#REF!</v>
      </c>
      <c r="CI48" s="64" t="e">
        <f>IF(#REF!=27,14,0)</f>
        <v>#REF!</v>
      </c>
      <c r="CJ48" s="64" t="e">
        <f>IF(#REF!=28,13,0)</f>
        <v>#REF!</v>
      </c>
      <c r="CK48" s="64" t="e">
        <f>IF(#REF!=29,12,0)</f>
        <v>#REF!</v>
      </c>
      <c r="CL48" s="64" t="e">
        <f>IF(#REF!=30,11,0)</f>
        <v>#REF!</v>
      </c>
      <c r="CM48" s="64" t="e">
        <f>IF(#REF!=31,10,0)</f>
        <v>#REF!</v>
      </c>
      <c r="CN48" s="64" t="e">
        <f>IF(#REF!=32,9,0)</f>
        <v>#REF!</v>
      </c>
      <c r="CO48" s="64" t="e">
        <f>IF(#REF!=33,8,0)</f>
        <v>#REF!</v>
      </c>
      <c r="CP48" s="64" t="e">
        <f>IF(#REF!=34,7,0)</f>
        <v>#REF!</v>
      </c>
      <c r="CQ48" s="64" t="e">
        <f>IF(#REF!=35,6,0)</f>
        <v>#REF!</v>
      </c>
      <c r="CR48" s="64" t="e">
        <f>IF(#REF!=36,5,0)</f>
        <v>#REF!</v>
      </c>
      <c r="CS48" s="64" t="e">
        <f>IF(#REF!=37,4,0)</f>
        <v>#REF!</v>
      </c>
      <c r="CT48" s="64" t="e">
        <f>IF(#REF!=38,3,0)</f>
        <v>#REF!</v>
      </c>
      <c r="CU48" s="64" t="e">
        <f>IF(#REF!=39,2,0)</f>
        <v>#REF!</v>
      </c>
      <c r="CV48" s="64" t="e">
        <f>IF(#REF!=40,1,0)</f>
        <v>#REF!</v>
      </c>
      <c r="CW48" s="64" t="e">
        <f>IF(#REF!&gt;20,0,0)</f>
        <v>#REF!</v>
      </c>
      <c r="CX48" s="64" t="e">
        <f>IF(#REF!="сх",0,0)</f>
        <v>#REF!</v>
      </c>
      <c r="CY48" s="64" t="e">
        <f t="shared" si="2"/>
        <v>#REF!</v>
      </c>
      <c r="CZ48" s="64" t="e">
        <f>IF(#REF!=1,45,0)</f>
        <v>#REF!</v>
      </c>
      <c r="DA48" s="64" t="e">
        <f>IF(#REF!=2,42,0)</f>
        <v>#REF!</v>
      </c>
      <c r="DB48" s="64" t="e">
        <f>IF(#REF!=3,40,0)</f>
        <v>#REF!</v>
      </c>
      <c r="DC48" s="64" t="e">
        <f>IF(#REF!=4,38,0)</f>
        <v>#REF!</v>
      </c>
      <c r="DD48" s="64" t="e">
        <f>IF(#REF!=5,36,0)</f>
        <v>#REF!</v>
      </c>
      <c r="DE48" s="64" t="e">
        <f>IF(#REF!=6,35,0)</f>
        <v>#REF!</v>
      </c>
      <c r="DF48" s="64" t="e">
        <f>IF(#REF!=7,34,0)</f>
        <v>#REF!</v>
      </c>
      <c r="DG48" s="64" t="e">
        <f>IF(#REF!=8,33,0)</f>
        <v>#REF!</v>
      </c>
      <c r="DH48" s="64" t="e">
        <f>IF(#REF!=9,32,0)</f>
        <v>#REF!</v>
      </c>
      <c r="DI48" s="64" t="e">
        <f>IF(#REF!=10,31,0)</f>
        <v>#REF!</v>
      </c>
      <c r="DJ48" s="64" t="e">
        <f>IF(#REF!=11,30,0)</f>
        <v>#REF!</v>
      </c>
      <c r="DK48" s="64" t="e">
        <f>IF(#REF!=12,29,0)</f>
        <v>#REF!</v>
      </c>
      <c r="DL48" s="64" t="e">
        <f>IF(#REF!=13,28,0)</f>
        <v>#REF!</v>
      </c>
      <c r="DM48" s="64" t="e">
        <f>IF(#REF!=14,27,0)</f>
        <v>#REF!</v>
      </c>
      <c r="DN48" s="64" t="e">
        <f>IF(#REF!=15,26,0)</f>
        <v>#REF!</v>
      </c>
      <c r="DO48" s="64" t="e">
        <f>IF(#REF!=16,25,0)</f>
        <v>#REF!</v>
      </c>
      <c r="DP48" s="64" t="e">
        <f>IF(#REF!=17,24,0)</f>
        <v>#REF!</v>
      </c>
      <c r="DQ48" s="64" t="e">
        <f>IF(#REF!=18,23,0)</f>
        <v>#REF!</v>
      </c>
      <c r="DR48" s="64" t="e">
        <f>IF(#REF!=19,22,0)</f>
        <v>#REF!</v>
      </c>
      <c r="DS48" s="64" t="e">
        <f>IF(#REF!=20,21,0)</f>
        <v>#REF!</v>
      </c>
      <c r="DT48" s="64" t="e">
        <f>IF(#REF!=21,20,0)</f>
        <v>#REF!</v>
      </c>
      <c r="DU48" s="64" t="e">
        <f>IF(#REF!=22,19,0)</f>
        <v>#REF!</v>
      </c>
      <c r="DV48" s="64" t="e">
        <f>IF(#REF!=23,18,0)</f>
        <v>#REF!</v>
      </c>
      <c r="DW48" s="64" t="e">
        <f>IF(#REF!=24,17,0)</f>
        <v>#REF!</v>
      </c>
      <c r="DX48" s="64" t="e">
        <f>IF(#REF!=25,16,0)</f>
        <v>#REF!</v>
      </c>
      <c r="DY48" s="64" t="e">
        <f>IF(#REF!=26,15,0)</f>
        <v>#REF!</v>
      </c>
      <c r="DZ48" s="64" t="e">
        <f>IF(#REF!=27,14,0)</f>
        <v>#REF!</v>
      </c>
      <c r="EA48" s="64" t="e">
        <f>IF(#REF!=28,13,0)</f>
        <v>#REF!</v>
      </c>
      <c r="EB48" s="64" t="e">
        <f>IF(#REF!=29,12,0)</f>
        <v>#REF!</v>
      </c>
      <c r="EC48" s="64" t="e">
        <f>IF(#REF!=30,11,0)</f>
        <v>#REF!</v>
      </c>
      <c r="ED48" s="64" t="e">
        <f>IF(#REF!=31,10,0)</f>
        <v>#REF!</v>
      </c>
      <c r="EE48" s="64" t="e">
        <f>IF(#REF!=32,9,0)</f>
        <v>#REF!</v>
      </c>
      <c r="EF48" s="64" t="e">
        <f>IF(#REF!=33,8,0)</f>
        <v>#REF!</v>
      </c>
      <c r="EG48" s="64" t="e">
        <f>IF(#REF!=34,7,0)</f>
        <v>#REF!</v>
      </c>
      <c r="EH48" s="64" t="e">
        <f>IF(#REF!=35,6,0)</f>
        <v>#REF!</v>
      </c>
      <c r="EI48" s="64" t="e">
        <f>IF(#REF!=36,5,0)</f>
        <v>#REF!</v>
      </c>
      <c r="EJ48" s="64" t="e">
        <f>IF(#REF!=37,4,0)</f>
        <v>#REF!</v>
      </c>
      <c r="EK48" s="64" t="e">
        <f>IF(#REF!=38,3,0)</f>
        <v>#REF!</v>
      </c>
      <c r="EL48" s="64" t="e">
        <f>IF(#REF!=39,2,0)</f>
        <v>#REF!</v>
      </c>
      <c r="EM48" s="64" t="e">
        <f>IF(#REF!=40,1,0)</f>
        <v>#REF!</v>
      </c>
      <c r="EN48" s="64" t="e">
        <f>IF(#REF!&gt;20,0,0)</f>
        <v>#REF!</v>
      </c>
      <c r="EO48" s="64" t="e">
        <f>IF(#REF!="сх",0,0)</f>
        <v>#REF!</v>
      </c>
      <c r="EP48" s="64" t="e">
        <f t="shared" si="3"/>
        <v>#REF!</v>
      </c>
      <c r="EQ48" s="64"/>
      <c r="ER48" s="64" t="e">
        <f>IF(#REF!="сх","ноль",IF(#REF!&gt;0,#REF!,"Ноль"))</f>
        <v>#REF!</v>
      </c>
      <c r="ES48" s="64" t="e">
        <f>IF(#REF!="сх","ноль",IF(#REF!&gt;0,#REF!,"Ноль"))</f>
        <v>#REF!</v>
      </c>
      <c r="ET48" s="64"/>
      <c r="EU48" s="64" t="e">
        <f t="shared" si="4"/>
        <v>#REF!</v>
      </c>
      <c r="EV48" s="64" t="e">
        <f>IF(K48=#REF!,IF(#REF!&lt;#REF!,#REF!,EZ48),#REF!)</f>
        <v>#REF!</v>
      </c>
      <c r="EW48" s="64" t="e">
        <f>IF(K48=#REF!,IF(#REF!&lt;#REF!,0,1))</f>
        <v>#REF!</v>
      </c>
      <c r="EX48" s="64" t="e">
        <f>IF(AND(EU48&gt;=21,EU48&lt;&gt;0),EU48,IF(K48&lt;#REF!,"СТОП",EV48+EW48))</f>
        <v>#REF!</v>
      </c>
      <c r="EY48" s="64"/>
      <c r="EZ48" s="64">
        <v>15</v>
      </c>
      <c r="FA48" s="64">
        <v>16</v>
      </c>
      <c r="FB48" s="64"/>
      <c r="FC48" s="66" t="e">
        <f>IF(#REF!=1,25,0)</f>
        <v>#REF!</v>
      </c>
      <c r="FD48" s="66" t="e">
        <f>IF(#REF!=2,22,0)</f>
        <v>#REF!</v>
      </c>
      <c r="FE48" s="66" t="e">
        <f>IF(#REF!=3,20,0)</f>
        <v>#REF!</v>
      </c>
      <c r="FF48" s="66" t="e">
        <f>IF(#REF!=4,18,0)</f>
        <v>#REF!</v>
      </c>
      <c r="FG48" s="66" t="e">
        <f>IF(#REF!=5,16,0)</f>
        <v>#REF!</v>
      </c>
      <c r="FH48" s="66" t="e">
        <f>IF(#REF!=6,15,0)</f>
        <v>#REF!</v>
      </c>
      <c r="FI48" s="66" t="e">
        <f>IF(#REF!=7,14,0)</f>
        <v>#REF!</v>
      </c>
      <c r="FJ48" s="66" t="e">
        <f>IF(#REF!=8,13,0)</f>
        <v>#REF!</v>
      </c>
      <c r="FK48" s="66" t="e">
        <f>IF(#REF!=9,12,0)</f>
        <v>#REF!</v>
      </c>
      <c r="FL48" s="66" t="e">
        <f>IF(#REF!=10,11,0)</f>
        <v>#REF!</v>
      </c>
      <c r="FM48" s="66" t="e">
        <f>IF(#REF!=11,10,0)</f>
        <v>#REF!</v>
      </c>
      <c r="FN48" s="66" t="e">
        <f>IF(#REF!=12,9,0)</f>
        <v>#REF!</v>
      </c>
      <c r="FO48" s="66" t="e">
        <f>IF(#REF!=13,8,0)</f>
        <v>#REF!</v>
      </c>
      <c r="FP48" s="66" t="e">
        <f>IF(#REF!=14,7,0)</f>
        <v>#REF!</v>
      </c>
      <c r="FQ48" s="66" t="e">
        <f>IF(#REF!=15,6,0)</f>
        <v>#REF!</v>
      </c>
      <c r="FR48" s="66" t="e">
        <f>IF(#REF!=16,5,0)</f>
        <v>#REF!</v>
      </c>
      <c r="FS48" s="66" t="e">
        <f>IF(#REF!=17,4,0)</f>
        <v>#REF!</v>
      </c>
      <c r="FT48" s="66" t="e">
        <f>IF(#REF!=18,3,0)</f>
        <v>#REF!</v>
      </c>
      <c r="FU48" s="66" t="e">
        <f>IF(#REF!=19,2,0)</f>
        <v>#REF!</v>
      </c>
      <c r="FV48" s="66" t="e">
        <f>IF(#REF!=20,1,0)</f>
        <v>#REF!</v>
      </c>
      <c r="FW48" s="66" t="e">
        <f>IF(#REF!&gt;20,0,0)</f>
        <v>#REF!</v>
      </c>
      <c r="FX48" s="66" t="e">
        <f>IF(#REF!="сх",0,0)</f>
        <v>#REF!</v>
      </c>
      <c r="FY48" s="66" t="e">
        <f t="shared" si="5"/>
        <v>#REF!</v>
      </c>
      <c r="FZ48" s="66" t="e">
        <f>IF(#REF!=1,25,0)</f>
        <v>#REF!</v>
      </c>
      <c r="GA48" s="66" t="e">
        <f>IF(#REF!=2,22,0)</f>
        <v>#REF!</v>
      </c>
      <c r="GB48" s="66" t="e">
        <f>IF(#REF!=3,20,0)</f>
        <v>#REF!</v>
      </c>
      <c r="GC48" s="66" t="e">
        <f>IF(#REF!=4,18,0)</f>
        <v>#REF!</v>
      </c>
      <c r="GD48" s="66" t="e">
        <f>IF(#REF!=5,16,0)</f>
        <v>#REF!</v>
      </c>
      <c r="GE48" s="66" t="e">
        <f>IF(#REF!=6,15,0)</f>
        <v>#REF!</v>
      </c>
      <c r="GF48" s="66" t="e">
        <f>IF(#REF!=7,14,0)</f>
        <v>#REF!</v>
      </c>
      <c r="GG48" s="66" t="e">
        <f>IF(#REF!=8,13,0)</f>
        <v>#REF!</v>
      </c>
      <c r="GH48" s="66" t="e">
        <f>IF(#REF!=9,12,0)</f>
        <v>#REF!</v>
      </c>
      <c r="GI48" s="66" t="e">
        <f>IF(#REF!=10,11,0)</f>
        <v>#REF!</v>
      </c>
      <c r="GJ48" s="66" t="e">
        <f>IF(#REF!=11,10,0)</f>
        <v>#REF!</v>
      </c>
      <c r="GK48" s="66" t="e">
        <f>IF(#REF!=12,9,0)</f>
        <v>#REF!</v>
      </c>
      <c r="GL48" s="66" t="e">
        <f>IF(#REF!=13,8,0)</f>
        <v>#REF!</v>
      </c>
      <c r="GM48" s="66" t="e">
        <f>IF(#REF!=14,7,0)</f>
        <v>#REF!</v>
      </c>
      <c r="GN48" s="66" t="e">
        <f>IF(#REF!=15,6,0)</f>
        <v>#REF!</v>
      </c>
      <c r="GO48" s="66" t="e">
        <f>IF(#REF!=16,5,0)</f>
        <v>#REF!</v>
      </c>
      <c r="GP48" s="66" t="e">
        <f>IF(#REF!=17,4,0)</f>
        <v>#REF!</v>
      </c>
      <c r="GQ48" s="66" t="e">
        <f>IF(#REF!=18,3,0)</f>
        <v>#REF!</v>
      </c>
      <c r="GR48" s="66" t="e">
        <f>IF(#REF!=19,2,0)</f>
        <v>#REF!</v>
      </c>
      <c r="GS48" s="66" t="e">
        <f>IF(#REF!=20,1,0)</f>
        <v>#REF!</v>
      </c>
      <c r="GT48" s="66" t="e">
        <f>IF(#REF!&gt;20,0,0)</f>
        <v>#REF!</v>
      </c>
      <c r="GU48" s="66" t="e">
        <f>IF(#REF!="сх",0,0)</f>
        <v>#REF!</v>
      </c>
      <c r="GV48" s="66" t="e">
        <f t="shared" si="6"/>
        <v>#REF!</v>
      </c>
      <c r="GW48" s="66" t="e">
        <f>IF(#REF!=1,100,0)</f>
        <v>#REF!</v>
      </c>
      <c r="GX48" s="66" t="e">
        <f>IF(#REF!=2,98,0)</f>
        <v>#REF!</v>
      </c>
      <c r="GY48" s="66" t="e">
        <f>IF(#REF!=3,95,0)</f>
        <v>#REF!</v>
      </c>
      <c r="GZ48" s="66" t="e">
        <f>IF(#REF!=4,93,0)</f>
        <v>#REF!</v>
      </c>
      <c r="HA48" s="66" t="e">
        <f>IF(#REF!=5,90,0)</f>
        <v>#REF!</v>
      </c>
      <c r="HB48" s="66" t="e">
        <f>IF(#REF!=6,88,0)</f>
        <v>#REF!</v>
      </c>
      <c r="HC48" s="66" t="e">
        <f>IF(#REF!=7,85,0)</f>
        <v>#REF!</v>
      </c>
      <c r="HD48" s="66" t="e">
        <f>IF(#REF!=8,83,0)</f>
        <v>#REF!</v>
      </c>
      <c r="HE48" s="66" t="e">
        <f>IF(#REF!=9,80,0)</f>
        <v>#REF!</v>
      </c>
      <c r="HF48" s="66" t="e">
        <f>IF(#REF!=10,78,0)</f>
        <v>#REF!</v>
      </c>
      <c r="HG48" s="66" t="e">
        <f>IF(#REF!=11,75,0)</f>
        <v>#REF!</v>
      </c>
      <c r="HH48" s="66" t="e">
        <f>IF(#REF!=12,73,0)</f>
        <v>#REF!</v>
      </c>
      <c r="HI48" s="66" t="e">
        <f>IF(#REF!=13,70,0)</f>
        <v>#REF!</v>
      </c>
      <c r="HJ48" s="66" t="e">
        <f>IF(#REF!=14,68,0)</f>
        <v>#REF!</v>
      </c>
      <c r="HK48" s="66" t="e">
        <f>IF(#REF!=15,65,0)</f>
        <v>#REF!</v>
      </c>
      <c r="HL48" s="66" t="e">
        <f>IF(#REF!=16,63,0)</f>
        <v>#REF!</v>
      </c>
      <c r="HM48" s="66" t="e">
        <f>IF(#REF!=17,60,0)</f>
        <v>#REF!</v>
      </c>
      <c r="HN48" s="66" t="e">
        <f>IF(#REF!=18,58,0)</f>
        <v>#REF!</v>
      </c>
      <c r="HO48" s="66" t="e">
        <f>IF(#REF!=19,55,0)</f>
        <v>#REF!</v>
      </c>
      <c r="HP48" s="66" t="e">
        <f>IF(#REF!=20,53,0)</f>
        <v>#REF!</v>
      </c>
      <c r="HQ48" s="66" t="e">
        <f>IF(#REF!&gt;20,0,0)</f>
        <v>#REF!</v>
      </c>
      <c r="HR48" s="66" t="e">
        <f>IF(#REF!="сх",0,0)</f>
        <v>#REF!</v>
      </c>
      <c r="HS48" s="66" t="e">
        <f t="shared" si="7"/>
        <v>#REF!</v>
      </c>
      <c r="HT48" s="66" t="e">
        <f>IF(#REF!=1,100,0)</f>
        <v>#REF!</v>
      </c>
      <c r="HU48" s="66" t="e">
        <f>IF(#REF!=2,98,0)</f>
        <v>#REF!</v>
      </c>
      <c r="HV48" s="66" t="e">
        <f>IF(#REF!=3,95,0)</f>
        <v>#REF!</v>
      </c>
      <c r="HW48" s="66" t="e">
        <f>IF(#REF!=4,93,0)</f>
        <v>#REF!</v>
      </c>
      <c r="HX48" s="66" t="e">
        <f>IF(#REF!=5,90,0)</f>
        <v>#REF!</v>
      </c>
      <c r="HY48" s="66" t="e">
        <f>IF(#REF!=6,88,0)</f>
        <v>#REF!</v>
      </c>
      <c r="HZ48" s="66" t="e">
        <f>IF(#REF!=7,85,0)</f>
        <v>#REF!</v>
      </c>
      <c r="IA48" s="66" t="e">
        <f>IF(#REF!=8,83,0)</f>
        <v>#REF!</v>
      </c>
      <c r="IB48" s="66" t="e">
        <f>IF(#REF!=9,80,0)</f>
        <v>#REF!</v>
      </c>
      <c r="IC48" s="66" t="e">
        <f>IF(#REF!=10,78,0)</f>
        <v>#REF!</v>
      </c>
      <c r="ID48" s="66" t="e">
        <f>IF(#REF!=11,75,0)</f>
        <v>#REF!</v>
      </c>
      <c r="IE48" s="66" t="e">
        <f>IF(#REF!=12,73,0)</f>
        <v>#REF!</v>
      </c>
      <c r="IF48" s="66" t="e">
        <f>IF(#REF!=13,70,0)</f>
        <v>#REF!</v>
      </c>
      <c r="IG48" s="66" t="e">
        <f>IF(#REF!=14,68,0)</f>
        <v>#REF!</v>
      </c>
      <c r="IH48" s="66" t="e">
        <f>IF(#REF!=15,65,0)</f>
        <v>#REF!</v>
      </c>
      <c r="II48" s="66" t="e">
        <f>IF(#REF!=16,63,0)</f>
        <v>#REF!</v>
      </c>
      <c r="IJ48" s="66" t="e">
        <f>IF(#REF!=17,60,0)</f>
        <v>#REF!</v>
      </c>
      <c r="IK48" s="66" t="e">
        <f>IF(#REF!=18,58,0)</f>
        <v>#REF!</v>
      </c>
      <c r="IL48" s="66" t="e">
        <f>IF(#REF!=19,55,0)</f>
        <v>#REF!</v>
      </c>
      <c r="IM48" s="66" t="e">
        <f>IF(#REF!=20,53,0)</f>
        <v>#REF!</v>
      </c>
      <c r="IN48" s="66" t="e">
        <f>IF(#REF!&gt;20,0,0)</f>
        <v>#REF!</v>
      </c>
      <c r="IO48" s="66" t="e">
        <f>IF(#REF!="сх",0,0)</f>
        <v>#REF!</v>
      </c>
      <c r="IP48" s="66" t="e">
        <f t="shared" si="8"/>
        <v>#REF!</v>
      </c>
      <c r="IQ48" s="64"/>
      <c r="IR48" s="64"/>
      <c r="IS48" s="64"/>
      <c r="IT48" s="64"/>
    </row>
    <row r="49" spans="1:254" s="67" customFormat="1" ht="16.5" thickBot="1">
      <c r="A49" s="261"/>
      <c r="B49" s="267"/>
      <c r="C49" s="267"/>
      <c r="D49" s="267"/>
      <c r="E49" s="132" t="s">
        <v>9</v>
      </c>
      <c r="F49" s="115">
        <v>65</v>
      </c>
      <c r="G49" s="133">
        <v>3</v>
      </c>
      <c r="H49" s="133">
        <v>1</v>
      </c>
      <c r="I49" s="180">
        <v>87</v>
      </c>
      <c r="J49" s="275"/>
      <c r="K49" s="277"/>
      <c r="L49" s="63" t="e">
        <f>#REF!+#REF!</f>
        <v>#REF!</v>
      </c>
      <c r="M49" s="64"/>
      <c r="N49" s="65"/>
      <c r="O49" s="64" t="e">
        <f>IF(#REF!=1,25,0)</f>
        <v>#REF!</v>
      </c>
      <c r="P49" s="64" t="e">
        <f>IF(#REF!=2,22,0)</f>
        <v>#REF!</v>
      </c>
      <c r="Q49" s="64" t="e">
        <f>IF(#REF!=3,20,0)</f>
        <v>#REF!</v>
      </c>
      <c r="R49" s="64" t="e">
        <f>IF(#REF!=4,18,0)</f>
        <v>#REF!</v>
      </c>
      <c r="S49" s="64" t="e">
        <f>IF(#REF!=5,16,0)</f>
        <v>#REF!</v>
      </c>
      <c r="T49" s="64" t="e">
        <f>IF(#REF!=6,15,0)</f>
        <v>#REF!</v>
      </c>
      <c r="U49" s="64" t="e">
        <f>IF(#REF!=7,14,0)</f>
        <v>#REF!</v>
      </c>
      <c r="V49" s="64" t="e">
        <f>IF(#REF!=8,13,0)</f>
        <v>#REF!</v>
      </c>
      <c r="W49" s="64" t="e">
        <f>IF(#REF!=9,12,0)</f>
        <v>#REF!</v>
      </c>
      <c r="X49" s="64" t="e">
        <f>IF(#REF!=10,11,0)</f>
        <v>#REF!</v>
      </c>
      <c r="Y49" s="64" t="e">
        <f>IF(#REF!=11,10,0)</f>
        <v>#REF!</v>
      </c>
      <c r="Z49" s="64" t="e">
        <f>IF(#REF!=12,9,0)</f>
        <v>#REF!</v>
      </c>
      <c r="AA49" s="64" t="e">
        <f>IF(#REF!=13,8,0)</f>
        <v>#REF!</v>
      </c>
      <c r="AB49" s="64" t="e">
        <f>IF(#REF!=14,7,0)</f>
        <v>#REF!</v>
      </c>
      <c r="AC49" s="64" t="e">
        <f>IF(#REF!=15,6,0)</f>
        <v>#REF!</v>
      </c>
      <c r="AD49" s="64" t="e">
        <f>IF(#REF!=16,5,0)</f>
        <v>#REF!</v>
      </c>
      <c r="AE49" s="64" t="e">
        <f>IF(#REF!=17,4,0)</f>
        <v>#REF!</v>
      </c>
      <c r="AF49" s="64" t="e">
        <f>IF(#REF!=18,3,0)</f>
        <v>#REF!</v>
      </c>
      <c r="AG49" s="64" t="e">
        <f>IF(#REF!=19,2,0)</f>
        <v>#REF!</v>
      </c>
      <c r="AH49" s="64" t="e">
        <f>IF(#REF!=20,1,0)</f>
        <v>#REF!</v>
      </c>
      <c r="AI49" s="64" t="e">
        <f>IF(#REF!&gt;20,0,0)</f>
        <v>#REF!</v>
      </c>
      <c r="AJ49" s="64" t="e">
        <f>IF(#REF!="сх",0,0)</f>
        <v>#REF!</v>
      </c>
      <c r="AK49" s="64" t="e">
        <f t="shared" si="0"/>
        <v>#REF!</v>
      </c>
      <c r="AL49" s="64" t="e">
        <f>IF(#REF!=1,25,0)</f>
        <v>#REF!</v>
      </c>
      <c r="AM49" s="64" t="e">
        <f>IF(#REF!=2,22,0)</f>
        <v>#REF!</v>
      </c>
      <c r="AN49" s="64" t="e">
        <f>IF(#REF!=3,20,0)</f>
        <v>#REF!</v>
      </c>
      <c r="AO49" s="64" t="e">
        <f>IF(#REF!=4,18,0)</f>
        <v>#REF!</v>
      </c>
      <c r="AP49" s="64" t="e">
        <f>IF(#REF!=5,16,0)</f>
        <v>#REF!</v>
      </c>
      <c r="AQ49" s="64" t="e">
        <f>IF(#REF!=6,15,0)</f>
        <v>#REF!</v>
      </c>
      <c r="AR49" s="64" t="e">
        <f>IF(#REF!=7,14,0)</f>
        <v>#REF!</v>
      </c>
      <c r="AS49" s="64" t="e">
        <f>IF(#REF!=8,13,0)</f>
        <v>#REF!</v>
      </c>
      <c r="AT49" s="64" t="e">
        <f>IF(#REF!=9,12,0)</f>
        <v>#REF!</v>
      </c>
      <c r="AU49" s="64" t="e">
        <f>IF(#REF!=10,11,0)</f>
        <v>#REF!</v>
      </c>
      <c r="AV49" s="64" t="e">
        <f>IF(#REF!=11,10,0)</f>
        <v>#REF!</v>
      </c>
      <c r="AW49" s="64" t="e">
        <f>IF(#REF!=12,9,0)</f>
        <v>#REF!</v>
      </c>
      <c r="AX49" s="64" t="e">
        <f>IF(#REF!=13,8,0)</f>
        <v>#REF!</v>
      </c>
      <c r="AY49" s="64" t="e">
        <f>IF(#REF!=14,7,0)</f>
        <v>#REF!</v>
      </c>
      <c r="AZ49" s="64" t="e">
        <f>IF(#REF!=15,6,0)</f>
        <v>#REF!</v>
      </c>
      <c r="BA49" s="64" t="e">
        <f>IF(#REF!=16,5,0)</f>
        <v>#REF!</v>
      </c>
      <c r="BB49" s="64" t="e">
        <f>IF(#REF!=17,4,0)</f>
        <v>#REF!</v>
      </c>
      <c r="BC49" s="64" t="e">
        <f>IF(#REF!=18,3,0)</f>
        <v>#REF!</v>
      </c>
      <c r="BD49" s="64" t="e">
        <f>IF(#REF!=19,2,0)</f>
        <v>#REF!</v>
      </c>
      <c r="BE49" s="64" t="e">
        <f>IF(#REF!=20,1,0)</f>
        <v>#REF!</v>
      </c>
      <c r="BF49" s="64" t="e">
        <f>IF(#REF!&gt;20,0,0)</f>
        <v>#REF!</v>
      </c>
      <c r="BG49" s="64" t="e">
        <f>IF(#REF!="сх",0,0)</f>
        <v>#REF!</v>
      </c>
      <c r="BH49" s="64" t="e">
        <f t="shared" si="1"/>
        <v>#REF!</v>
      </c>
      <c r="BI49" s="64" t="e">
        <f>IF(#REF!=1,45,0)</f>
        <v>#REF!</v>
      </c>
      <c r="BJ49" s="64" t="e">
        <f>IF(#REF!=2,42,0)</f>
        <v>#REF!</v>
      </c>
      <c r="BK49" s="64" t="e">
        <f>IF(#REF!=3,40,0)</f>
        <v>#REF!</v>
      </c>
      <c r="BL49" s="64" t="e">
        <f>IF(#REF!=4,38,0)</f>
        <v>#REF!</v>
      </c>
      <c r="BM49" s="64" t="e">
        <f>IF(#REF!=5,36,0)</f>
        <v>#REF!</v>
      </c>
      <c r="BN49" s="64" t="e">
        <f>IF(#REF!=6,35,0)</f>
        <v>#REF!</v>
      </c>
      <c r="BO49" s="64" t="e">
        <f>IF(#REF!=7,34,0)</f>
        <v>#REF!</v>
      </c>
      <c r="BP49" s="64" t="e">
        <f>IF(#REF!=8,33,0)</f>
        <v>#REF!</v>
      </c>
      <c r="BQ49" s="64" t="e">
        <f>IF(#REF!=9,32,0)</f>
        <v>#REF!</v>
      </c>
      <c r="BR49" s="64" t="e">
        <f>IF(#REF!=10,31,0)</f>
        <v>#REF!</v>
      </c>
      <c r="BS49" s="64" t="e">
        <f>IF(#REF!=11,30,0)</f>
        <v>#REF!</v>
      </c>
      <c r="BT49" s="64" t="e">
        <f>IF(#REF!=12,29,0)</f>
        <v>#REF!</v>
      </c>
      <c r="BU49" s="64" t="e">
        <f>IF(#REF!=13,28,0)</f>
        <v>#REF!</v>
      </c>
      <c r="BV49" s="64" t="e">
        <f>IF(#REF!=14,27,0)</f>
        <v>#REF!</v>
      </c>
      <c r="BW49" s="64" t="e">
        <f>IF(#REF!=15,26,0)</f>
        <v>#REF!</v>
      </c>
      <c r="BX49" s="64" t="e">
        <f>IF(#REF!=16,25,0)</f>
        <v>#REF!</v>
      </c>
      <c r="BY49" s="64" t="e">
        <f>IF(#REF!=17,24,0)</f>
        <v>#REF!</v>
      </c>
      <c r="BZ49" s="64" t="e">
        <f>IF(#REF!=18,23,0)</f>
        <v>#REF!</v>
      </c>
      <c r="CA49" s="64" t="e">
        <f>IF(#REF!=19,22,0)</f>
        <v>#REF!</v>
      </c>
      <c r="CB49" s="64" t="e">
        <f>IF(#REF!=20,21,0)</f>
        <v>#REF!</v>
      </c>
      <c r="CC49" s="64" t="e">
        <f>IF(#REF!=21,20,0)</f>
        <v>#REF!</v>
      </c>
      <c r="CD49" s="64" t="e">
        <f>IF(#REF!=22,19,0)</f>
        <v>#REF!</v>
      </c>
      <c r="CE49" s="64" t="e">
        <f>IF(#REF!=23,18,0)</f>
        <v>#REF!</v>
      </c>
      <c r="CF49" s="64" t="e">
        <f>IF(#REF!=24,17,0)</f>
        <v>#REF!</v>
      </c>
      <c r="CG49" s="64" t="e">
        <f>IF(#REF!=25,16,0)</f>
        <v>#REF!</v>
      </c>
      <c r="CH49" s="64" t="e">
        <f>IF(#REF!=26,15,0)</f>
        <v>#REF!</v>
      </c>
      <c r="CI49" s="64" t="e">
        <f>IF(#REF!=27,14,0)</f>
        <v>#REF!</v>
      </c>
      <c r="CJ49" s="64" t="e">
        <f>IF(#REF!=28,13,0)</f>
        <v>#REF!</v>
      </c>
      <c r="CK49" s="64" t="e">
        <f>IF(#REF!=29,12,0)</f>
        <v>#REF!</v>
      </c>
      <c r="CL49" s="64" t="e">
        <f>IF(#REF!=30,11,0)</f>
        <v>#REF!</v>
      </c>
      <c r="CM49" s="64" t="e">
        <f>IF(#REF!=31,10,0)</f>
        <v>#REF!</v>
      </c>
      <c r="CN49" s="64" t="e">
        <f>IF(#REF!=32,9,0)</f>
        <v>#REF!</v>
      </c>
      <c r="CO49" s="64" t="e">
        <f>IF(#REF!=33,8,0)</f>
        <v>#REF!</v>
      </c>
      <c r="CP49" s="64" t="e">
        <f>IF(#REF!=34,7,0)</f>
        <v>#REF!</v>
      </c>
      <c r="CQ49" s="64" t="e">
        <f>IF(#REF!=35,6,0)</f>
        <v>#REF!</v>
      </c>
      <c r="CR49" s="64" t="e">
        <f>IF(#REF!=36,5,0)</f>
        <v>#REF!</v>
      </c>
      <c r="CS49" s="64" t="e">
        <f>IF(#REF!=37,4,0)</f>
        <v>#REF!</v>
      </c>
      <c r="CT49" s="64" t="e">
        <f>IF(#REF!=38,3,0)</f>
        <v>#REF!</v>
      </c>
      <c r="CU49" s="64" t="e">
        <f>IF(#REF!=39,2,0)</f>
        <v>#REF!</v>
      </c>
      <c r="CV49" s="64" t="e">
        <f>IF(#REF!=40,1,0)</f>
        <v>#REF!</v>
      </c>
      <c r="CW49" s="64" t="e">
        <f>IF(#REF!&gt;20,0,0)</f>
        <v>#REF!</v>
      </c>
      <c r="CX49" s="64" t="e">
        <f>IF(#REF!="сх",0,0)</f>
        <v>#REF!</v>
      </c>
      <c r="CY49" s="64" t="e">
        <f t="shared" si="2"/>
        <v>#REF!</v>
      </c>
      <c r="CZ49" s="64" t="e">
        <f>IF(#REF!=1,45,0)</f>
        <v>#REF!</v>
      </c>
      <c r="DA49" s="64" t="e">
        <f>IF(#REF!=2,42,0)</f>
        <v>#REF!</v>
      </c>
      <c r="DB49" s="64" t="e">
        <f>IF(#REF!=3,40,0)</f>
        <v>#REF!</v>
      </c>
      <c r="DC49" s="64" t="e">
        <f>IF(#REF!=4,38,0)</f>
        <v>#REF!</v>
      </c>
      <c r="DD49" s="64" t="e">
        <f>IF(#REF!=5,36,0)</f>
        <v>#REF!</v>
      </c>
      <c r="DE49" s="64" t="e">
        <f>IF(#REF!=6,35,0)</f>
        <v>#REF!</v>
      </c>
      <c r="DF49" s="64" t="e">
        <f>IF(#REF!=7,34,0)</f>
        <v>#REF!</v>
      </c>
      <c r="DG49" s="64" t="e">
        <f>IF(#REF!=8,33,0)</f>
        <v>#REF!</v>
      </c>
      <c r="DH49" s="64" t="e">
        <f>IF(#REF!=9,32,0)</f>
        <v>#REF!</v>
      </c>
      <c r="DI49" s="64" t="e">
        <f>IF(#REF!=10,31,0)</f>
        <v>#REF!</v>
      </c>
      <c r="DJ49" s="64" t="e">
        <f>IF(#REF!=11,30,0)</f>
        <v>#REF!</v>
      </c>
      <c r="DK49" s="64" t="e">
        <f>IF(#REF!=12,29,0)</f>
        <v>#REF!</v>
      </c>
      <c r="DL49" s="64" t="e">
        <f>IF(#REF!=13,28,0)</f>
        <v>#REF!</v>
      </c>
      <c r="DM49" s="64" t="e">
        <f>IF(#REF!=14,27,0)</f>
        <v>#REF!</v>
      </c>
      <c r="DN49" s="64" t="e">
        <f>IF(#REF!=15,26,0)</f>
        <v>#REF!</v>
      </c>
      <c r="DO49" s="64" t="e">
        <f>IF(#REF!=16,25,0)</f>
        <v>#REF!</v>
      </c>
      <c r="DP49" s="64" t="e">
        <f>IF(#REF!=17,24,0)</f>
        <v>#REF!</v>
      </c>
      <c r="DQ49" s="64" t="e">
        <f>IF(#REF!=18,23,0)</f>
        <v>#REF!</v>
      </c>
      <c r="DR49" s="64" t="e">
        <f>IF(#REF!=19,22,0)</f>
        <v>#REF!</v>
      </c>
      <c r="DS49" s="64" t="e">
        <f>IF(#REF!=20,21,0)</f>
        <v>#REF!</v>
      </c>
      <c r="DT49" s="64" t="e">
        <f>IF(#REF!=21,20,0)</f>
        <v>#REF!</v>
      </c>
      <c r="DU49" s="64" t="e">
        <f>IF(#REF!=22,19,0)</f>
        <v>#REF!</v>
      </c>
      <c r="DV49" s="64" t="e">
        <f>IF(#REF!=23,18,0)</f>
        <v>#REF!</v>
      </c>
      <c r="DW49" s="64" t="e">
        <f>IF(#REF!=24,17,0)</f>
        <v>#REF!</v>
      </c>
      <c r="DX49" s="64" t="e">
        <f>IF(#REF!=25,16,0)</f>
        <v>#REF!</v>
      </c>
      <c r="DY49" s="64" t="e">
        <f>IF(#REF!=26,15,0)</f>
        <v>#REF!</v>
      </c>
      <c r="DZ49" s="64" t="e">
        <f>IF(#REF!=27,14,0)</f>
        <v>#REF!</v>
      </c>
      <c r="EA49" s="64" t="e">
        <f>IF(#REF!=28,13,0)</f>
        <v>#REF!</v>
      </c>
      <c r="EB49" s="64" t="e">
        <f>IF(#REF!=29,12,0)</f>
        <v>#REF!</v>
      </c>
      <c r="EC49" s="64" t="e">
        <f>IF(#REF!=30,11,0)</f>
        <v>#REF!</v>
      </c>
      <c r="ED49" s="64" t="e">
        <f>IF(#REF!=31,10,0)</f>
        <v>#REF!</v>
      </c>
      <c r="EE49" s="64" t="e">
        <f>IF(#REF!=32,9,0)</f>
        <v>#REF!</v>
      </c>
      <c r="EF49" s="64" t="e">
        <f>IF(#REF!=33,8,0)</f>
        <v>#REF!</v>
      </c>
      <c r="EG49" s="64" t="e">
        <f>IF(#REF!=34,7,0)</f>
        <v>#REF!</v>
      </c>
      <c r="EH49" s="64" t="e">
        <f>IF(#REF!=35,6,0)</f>
        <v>#REF!</v>
      </c>
      <c r="EI49" s="64" t="e">
        <f>IF(#REF!=36,5,0)</f>
        <v>#REF!</v>
      </c>
      <c r="EJ49" s="64" t="e">
        <f>IF(#REF!=37,4,0)</f>
        <v>#REF!</v>
      </c>
      <c r="EK49" s="64" t="e">
        <f>IF(#REF!=38,3,0)</f>
        <v>#REF!</v>
      </c>
      <c r="EL49" s="64" t="e">
        <f>IF(#REF!=39,2,0)</f>
        <v>#REF!</v>
      </c>
      <c r="EM49" s="64" t="e">
        <f>IF(#REF!=40,1,0)</f>
        <v>#REF!</v>
      </c>
      <c r="EN49" s="64" t="e">
        <f>IF(#REF!&gt;20,0,0)</f>
        <v>#REF!</v>
      </c>
      <c r="EO49" s="64" t="e">
        <f>IF(#REF!="сх",0,0)</f>
        <v>#REF!</v>
      </c>
      <c r="EP49" s="64" t="e">
        <f t="shared" si="3"/>
        <v>#REF!</v>
      </c>
      <c r="EQ49" s="64"/>
      <c r="ER49" s="64" t="e">
        <f>IF(#REF!="сх","ноль",IF(#REF!&gt;0,#REF!,"Ноль"))</f>
        <v>#REF!</v>
      </c>
      <c r="ES49" s="64" t="e">
        <f>IF(#REF!="сх","ноль",IF(#REF!&gt;0,#REF!,"Ноль"))</f>
        <v>#REF!</v>
      </c>
      <c r="ET49" s="64"/>
      <c r="EU49" s="64" t="e">
        <f t="shared" si="4"/>
        <v>#REF!</v>
      </c>
      <c r="EV49" s="64" t="e">
        <f>IF(K49=#REF!,IF(#REF!&lt;#REF!,#REF!,EZ49),#REF!)</f>
        <v>#REF!</v>
      </c>
      <c r="EW49" s="64" t="e">
        <f>IF(K49=#REF!,IF(#REF!&lt;#REF!,0,1))</f>
        <v>#REF!</v>
      </c>
      <c r="EX49" s="64" t="e">
        <f>IF(AND(EU49&gt;=21,EU49&lt;&gt;0),EU49,IF(K49&lt;#REF!,"СТОП",EV49+EW49))</f>
        <v>#REF!</v>
      </c>
      <c r="EY49" s="64"/>
      <c r="EZ49" s="64">
        <v>15</v>
      </c>
      <c r="FA49" s="64">
        <v>16</v>
      </c>
      <c r="FB49" s="64"/>
      <c r="FC49" s="66" t="e">
        <f>IF(#REF!=1,25,0)</f>
        <v>#REF!</v>
      </c>
      <c r="FD49" s="66" t="e">
        <f>IF(#REF!=2,22,0)</f>
        <v>#REF!</v>
      </c>
      <c r="FE49" s="66" t="e">
        <f>IF(#REF!=3,20,0)</f>
        <v>#REF!</v>
      </c>
      <c r="FF49" s="66" t="e">
        <f>IF(#REF!=4,18,0)</f>
        <v>#REF!</v>
      </c>
      <c r="FG49" s="66" t="e">
        <f>IF(#REF!=5,16,0)</f>
        <v>#REF!</v>
      </c>
      <c r="FH49" s="66" t="e">
        <f>IF(#REF!=6,15,0)</f>
        <v>#REF!</v>
      </c>
      <c r="FI49" s="66" t="e">
        <f>IF(#REF!=7,14,0)</f>
        <v>#REF!</v>
      </c>
      <c r="FJ49" s="66" t="e">
        <f>IF(#REF!=8,13,0)</f>
        <v>#REF!</v>
      </c>
      <c r="FK49" s="66" t="e">
        <f>IF(#REF!=9,12,0)</f>
        <v>#REF!</v>
      </c>
      <c r="FL49" s="66" t="e">
        <f>IF(#REF!=10,11,0)</f>
        <v>#REF!</v>
      </c>
      <c r="FM49" s="66" t="e">
        <f>IF(#REF!=11,10,0)</f>
        <v>#REF!</v>
      </c>
      <c r="FN49" s="66" t="e">
        <f>IF(#REF!=12,9,0)</f>
        <v>#REF!</v>
      </c>
      <c r="FO49" s="66" t="e">
        <f>IF(#REF!=13,8,0)</f>
        <v>#REF!</v>
      </c>
      <c r="FP49" s="66" t="e">
        <f>IF(#REF!=14,7,0)</f>
        <v>#REF!</v>
      </c>
      <c r="FQ49" s="66" t="e">
        <f>IF(#REF!=15,6,0)</f>
        <v>#REF!</v>
      </c>
      <c r="FR49" s="66" t="e">
        <f>IF(#REF!=16,5,0)</f>
        <v>#REF!</v>
      </c>
      <c r="FS49" s="66" t="e">
        <f>IF(#REF!=17,4,0)</f>
        <v>#REF!</v>
      </c>
      <c r="FT49" s="66" t="e">
        <f>IF(#REF!=18,3,0)</f>
        <v>#REF!</v>
      </c>
      <c r="FU49" s="66" t="e">
        <f>IF(#REF!=19,2,0)</f>
        <v>#REF!</v>
      </c>
      <c r="FV49" s="66" t="e">
        <f>IF(#REF!=20,1,0)</f>
        <v>#REF!</v>
      </c>
      <c r="FW49" s="66" t="e">
        <f>IF(#REF!&gt;20,0,0)</f>
        <v>#REF!</v>
      </c>
      <c r="FX49" s="66" t="e">
        <f>IF(#REF!="сх",0,0)</f>
        <v>#REF!</v>
      </c>
      <c r="FY49" s="66" t="e">
        <f t="shared" si="5"/>
        <v>#REF!</v>
      </c>
      <c r="FZ49" s="66" t="e">
        <f>IF(#REF!=1,25,0)</f>
        <v>#REF!</v>
      </c>
      <c r="GA49" s="66" t="e">
        <f>IF(#REF!=2,22,0)</f>
        <v>#REF!</v>
      </c>
      <c r="GB49" s="66" t="e">
        <f>IF(#REF!=3,20,0)</f>
        <v>#REF!</v>
      </c>
      <c r="GC49" s="66" t="e">
        <f>IF(#REF!=4,18,0)</f>
        <v>#REF!</v>
      </c>
      <c r="GD49" s="66" t="e">
        <f>IF(#REF!=5,16,0)</f>
        <v>#REF!</v>
      </c>
      <c r="GE49" s="66" t="e">
        <f>IF(#REF!=6,15,0)</f>
        <v>#REF!</v>
      </c>
      <c r="GF49" s="66" t="e">
        <f>IF(#REF!=7,14,0)</f>
        <v>#REF!</v>
      </c>
      <c r="GG49" s="66" t="e">
        <f>IF(#REF!=8,13,0)</f>
        <v>#REF!</v>
      </c>
      <c r="GH49" s="66" t="e">
        <f>IF(#REF!=9,12,0)</f>
        <v>#REF!</v>
      </c>
      <c r="GI49" s="66" t="e">
        <f>IF(#REF!=10,11,0)</f>
        <v>#REF!</v>
      </c>
      <c r="GJ49" s="66" t="e">
        <f>IF(#REF!=11,10,0)</f>
        <v>#REF!</v>
      </c>
      <c r="GK49" s="66" t="e">
        <f>IF(#REF!=12,9,0)</f>
        <v>#REF!</v>
      </c>
      <c r="GL49" s="66" t="e">
        <f>IF(#REF!=13,8,0)</f>
        <v>#REF!</v>
      </c>
      <c r="GM49" s="66" t="e">
        <f>IF(#REF!=14,7,0)</f>
        <v>#REF!</v>
      </c>
      <c r="GN49" s="66" t="e">
        <f>IF(#REF!=15,6,0)</f>
        <v>#REF!</v>
      </c>
      <c r="GO49" s="66" t="e">
        <f>IF(#REF!=16,5,0)</f>
        <v>#REF!</v>
      </c>
      <c r="GP49" s="66" t="e">
        <f>IF(#REF!=17,4,0)</f>
        <v>#REF!</v>
      </c>
      <c r="GQ49" s="66" t="e">
        <f>IF(#REF!=18,3,0)</f>
        <v>#REF!</v>
      </c>
      <c r="GR49" s="66" t="e">
        <f>IF(#REF!=19,2,0)</f>
        <v>#REF!</v>
      </c>
      <c r="GS49" s="66" t="e">
        <f>IF(#REF!=20,1,0)</f>
        <v>#REF!</v>
      </c>
      <c r="GT49" s="66" t="e">
        <f>IF(#REF!&gt;20,0,0)</f>
        <v>#REF!</v>
      </c>
      <c r="GU49" s="66" t="e">
        <f>IF(#REF!="сх",0,0)</f>
        <v>#REF!</v>
      </c>
      <c r="GV49" s="66" t="e">
        <f t="shared" si="6"/>
        <v>#REF!</v>
      </c>
      <c r="GW49" s="66" t="e">
        <f>IF(#REF!=1,100,0)</f>
        <v>#REF!</v>
      </c>
      <c r="GX49" s="66" t="e">
        <f>IF(#REF!=2,98,0)</f>
        <v>#REF!</v>
      </c>
      <c r="GY49" s="66" t="e">
        <f>IF(#REF!=3,95,0)</f>
        <v>#REF!</v>
      </c>
      <c r="GZ49" s="66" t="e">
        <f>IF(#REF!=4,93,0)</f>
        <v>#REF!</v>
      </c>
      <c r="HA49" s="66" t="e">
        <f>IF(#REF!=5,90,0)</f>
        <v>#REF!</v>
      </c>
      <c r="HB49" s="66" t="e">
        <f>IF(#REF!=6,88,0)</f>
        <v>#REF!</v>
      </c>
      <c r="HC49" s="66" t="e">
        <f>IF(#REF!=7,85,0)</f>
        <v>#REF!</v>
      </c>
      <c r="HD49" s="66" t="e">
        <f>IF(#REF!=8,83,0)</f>
        <v>#REF!</v>
      </c>
      <c r="HE49" s="66" t="e">
        <f>IF(#REF!=9,80,0)</f>
        <v>#REF!</v>
      </c>
      <c r="HF49" s="66" t="e">
        <f>IF(#REF!=10,78,0)</f>
        <v>#REF!</v>
      </c>
      <c r="HG49" s="66" t="e">
        <f>IF(#REF!=11,75,0)</f>
        <v>#REF!</v>
      </c>
      <c r="HH49" s="66" t="e">
        <f>IF(#REF!=12,73,0)</f>
        <v>#REF!</v>
      </c>
      <c r="HI49" s="66" t="e">
        <f>IF(#REF!=13,70,0)</f>
        <v>#REF!</v>
      </c>
      <c r="HJ49" s="66" t="e">
        <f>IF(#REF!=14,68,0)</f>
        <v>#REF!</v>
      </c>
      <c r="HK49" s="66" t="e">
        <f>IF(#REF!=15,65,0)</f>
        <v>#REF!</v>
      </c>
      <c r="HL49" s="66" t="e">
        <f>IF(#REF!=16,63,0)</f>
        <v>#REF!</v>
      </c>
      <c r="HM49" s="66" t="e">
        <f>IF(#REF!=17,60,0)</f>
        <v>#REF!</v>
      </c>
      <c r="HN49" s="66" t="e">
        <f>IF(#REF!=18,58,0)</f>
        <v>#REF!</v>
      </c>
      <c r="HO49" s="66" t="e">
        <f>IF(#REF!=19,55,0)</f>
        <v>#REF!</v>
      </c>
      <c r="HP49" s="66" t="e">
        <f>IF(#REF!=20,53,0)</f>
        <v>#REF!</v>
      </c>
      <c r="HQ49" s="66" t="e">
        <f>IF(#REF!&gt;20,0,0)</f>
        <v>#REF!</v>
      </c>
      <c r="HR49" s="66" t="e">
        <f>IF(#REF!="сх",0,0)</f>
        <v>#REF!</v>
      </c>
      <c r="HS49" s="66" t="e">
        <f t="shared" si="7"/>
        <v>#REF!</v>
      </c>
      <c r="HT49" s="66" t="e">
        <f>IF(#REF!=1,100,0)</f>
        <v>#REF!</v>
      </c>
      <c r="HU49" s="66" t="e">
        <f>IF(#REF!=2,98,0)</f>
        <v>#REF!</v>
      </c>
      <c r="HV49" s="66" t="e">
        <f>IF(#REF!=3,95,0)</f>
        <v>#REF!</v>
      </c>
      <c r="HW49" s="66" t="e">
        <f>IF(#REF!=4,93,0)</f>
        <v>#REF!</v>
      </c>
      <c r="HX49" s="66" t="e">
        <f>IF(#REF!=5,90,0)</f>
        <v>#REF!</v>
      </c>
      <c r="HY49" s="66" t="e">
        <f>IF(#REF!=6,88,0)</f>
        <v>#REF!</v>
      </c>
      <c r="HZ49" s="66" t="e">
        <f>IF(#REF!=7,85,0)</f>
        <v>#REF!</v>
      </c>
      <c r="IA49" s="66" t="e">
        <f>IF(#REF!=8,83,0)</f>
        <v>#REF!</v>
      </c>
      <c r="IB49" s="66" t="e">
        <f>IF(#REF!=9,80,0)</f>
        <v>#REF!</v>
      </c>
      <c r="IC49" s="66" t="e">
        <f>IF(#REF!=10,78,0)</f>
        <v>#REF!</v>
      </c>
      <c r="ID49" s="66" t="e">
        <f>IF(#REF!=11,75,0)</f>
        <v>#REF!</v>
      </c>
      <c r="IE49" s="66" t="e">
        <f>IF(#REF!=12,73,0)</f>
        <v>#REF!</v>
      </c>
      <c r="IF49" s="66" t="e">
        <f>IF(#REF!=13,70,0)</f>
        <v>#REF!</v>
      </c>
      <c r="IG49" s="66" t="e">
        <f>IF(#REF!=14,68,0)</f>
        <v>#REF!</v>
      </c>
      <c r="IH49" s="66" t="e">
        <f>IF(#REF!=15,65,0)</f>
        <v>#REF!</v>
      </c>
      <c r="II49" s="66" t="e">
        <f>IF(#REF!=16,63,0)</f>
        <v>#REF!</v>
      </c>
      <c r="IJ49" s="66" t="e">
        <f>IF(#REF!=17,60,0)</f>
        <v>#REF!</v>
      </c>
      <c r="IK49" s="66" t="e">
        <f>IF(#REF!=18,58,0)</f>
        <v>#REF!</v>
      </c>
      <c r="IL49" s="66" t="e">
        <f>IF(#REF!=19,55,0)</f>
        <v>#REF!</v>
      </c>
      <c r="IM49" s="66" t="e">
        <f>IF(#REF!=20,53,0)</f>
        <v>#REF!</v>
      </c>
      <c r="IN49" s="66" t="e">
        <f>IF(#REF!&gt;20,0,0)</f>
        <v>#REF!</v>
      </c>
      <c r="IO49" s="66" t="e">
        <f>IF(#REF!="сх",0,0)</f>
        <v>#REF!</v>
      </c>
      <c r="IP49" s="66" t="e">
        <f t="shared" si="8"/>
        <v>#REF!</v>
      </c>
      <c r="IQ49" s="64"/>
      <c r="IR49" s="64"/>
      <c r="IS49" s="64"/>
      <c r="IT49" s="64"/>
    </row>
    <row r="50" spans="1:15" s="8" customFormat="1" ht="15.75">
      <c r="A50" s="86"/>
      <c r="B50" s="40"/>
      <c r="C50" s="87"/>
      <c r="D50" s="88"/>
      <c r="E50" s="88"/>
      <c r="F50" s="88"/>
      <c r="G50" s="89"/>
      <c r="H50" s="89"/>
      <c r="I50" s="89"/>
      <c r="J50" s="89"/>
      <c r="K50" s="40"/>
      <c r="L50" s="90"/>
      <c r="M50" s="40"/>
      <c r="N50" s="91"/>
      <c r="O50" s="7"/>
    </row>
    <row r="51" spans="1:15" s="8" customFormat="1" ht="15.75">
      <c r="A51" s="86"/>
      <c r="B51" s="40"/>
      <c r="C51" s="87"/>
      <c r="D51" s="88"/>
      <c r="E51" s="88"/>
      <c r="F51" s="88"/>
      <c r="G51" s="89"/>
      <c r="H51" s="89"/>
      <c r="I51" s="89"/>
      <c r="J51" s="89"/>
      <c r="K51" s="40"/>
      <c r="L51" s="90"/>
      <c r="M51" s="40"/>
      <c r="N51" s="91"/>
      <c r="O51" s="7"/>
    </row>
    <row r="52" spans="1:12" s="4" customFormat="1" ht="15.75">
      <c r="A52" s="92" t="s">
        <v>8</v>
      </c>
      <c r="B52" s="93"/>
      <c r="C52" s="94"/>
      <c r="D52" s="95"/>
      <c r="E52" s="96"/>
      <c r="F52" s="93" t="s">
        <v>93</v>
      </c>
      <c r="L52" s="40"/>
    </row>
    <row r="53" spans="1:6" s="4" customFormat="1" ht="15.75">
      <c r="A53" s="219" t="s">
        <v>162</v>
      </c>
      <c r="B53" s="219"/>
      <c r="C53" s="219"/>
      <c r="D53" s="95"/>
      <c r="E53" s="97"/>
      <c r="F53" s="97"/>
    </row>
    <row r="54" spans="1:6" s="4" customFormat="1" ht="15.75">
      <c r="A54" s="92"/>
      <c r="B54" s="92"/>
      <c r="C54" s="92"/>
      <c r="D54" s="95"/>
      <c r="E54" s="97"/>
      <c r="F54" s="97"/>
    </row>
    <row r="55" spans="1:7" s="4" customFormat="1" ht="15.75">
      <c r="A55" s="92" t="s">
        <v>18</v>
      </c>
      <c r="B55" s="98"/>
      <c r="C55" s="98"/>
      <c r="D55" s="95"/>
      <c r="E55" s="98"/>
      <c r="F55" s="98" t="s">
        <v>211</v>
      </c>
      <c r="G55" s="98"/>
    </row>
    <row r="56" spans="1:6" s="4" customFormat="1" ht="15.75">
      <c r="A56" s="219" t="s">
        <v>212</v>
      </c>
      <c r="B56" s="219"/>
      <c r="C56" s="219"/>
      <c r="D56" s="9"/>
      <c r="E56" s="14"/>
      <c r="F56" s="14"/>
    </row>
  </sheetData>
  <sheetProtection/>
  <mergeCells count="36">
    <mergeCell ref="A53:C53"/>
    <mergeCell ref="A56:C56"/>
    <mergeCell ref="B27:B41"/>
    <mergeCell ref="B14:B26"/>
    <mergeCell ref="A48:A49"/>
    <mergeCell ref="B48:B49"/>
    <mergeCell ref="C48:C49"/>
    <mergeCell ref="A14:A26"/>
    <mergeCell ref="C14:C26"/>
    <mergeCell ref="A27:A41"/>
    <mergeCell ref="K14:K26"/>
    <mergeCell ref="J14:J26"/>
    <mergeCell ref="J27:J41"/>
    <mergeCell ref="K27:K41"/>
    <mergeCell ref="C27:C41"/>
    <mergeCell ref="D27:D41"/>
    <mergeCell ref="D48:D49"/>
    <mergeCell ref="J48:J49"/>
    <mergeCell ref="K48:K49"/>
    <mergeCell ref="L1:L4"/>
    <mergeCell ref="A3:K3"/>
    <mergeCell ref="A2:K2"/>
    <mergeCell ref="A5:K5"/>
    <mergeCell ref="I6:K6"/>
    <mergeCell ref="A7:A12"/>
    <mergeCell ref="C7:C12"/>
    <mergeCell ref="D7:D12"/>
    <mergeCell ref="K7:K12"/>
    <mergeCell ref="J7:J12"/>
    <mergeCell ref="A42:A47"/>
    <mergeCell ref="B42:B47"/>
    <mergeCell ref="C42:C47"/>
    <mergeCell ref="D42:D47"/>
    <mergeCell ref="J42:J47"/>
    <mergeCell ref="K42:K47"/>
    <mergeCell ref="D14:D2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7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65"/>
  <sheetViews>
    <sheetView view="pageBreakPreview" zoomScaleSheetLayoutView="100" workbookViewId="0" topLeftCell="A1">
      <selection activeCell="C10" sqref="C10:C12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21.21484375" style="15" customWidth="1"/>
    <col min="4" max="4" width="17.21484375" style="15" customWidth="1"/>
    <col min="5" max="5" width="14.5546875" style="5" customWidth="1"/>
    <col min="6" max="6" width="8.6640625" style="5" customWidth="1"/>
    <col min="7" max="13" width="3.5546875" style="5" customWidth="1"/>
    <col min="14" max="14" width="5.99609375" style="5" customWidth="1"/>
    <col min="15" max="15" width="5.99609375" style="4" customWidth="1"/>
    <col min="16" max="16" width="4.5546875" style="4" customWidth="1"/>
    <col min="17" max="16384" width="8.10546875" style="4" customWidth="1"/>
  </cols>
  <sheetData>
    <row r="1" spans="1:15" ht="47.2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5" s="6" customFormat="1" ht="39.75" customHeight="1">
      <c r="A2" s="204" t="s">
        <v>216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24" s="6" customFormat="1" ht="10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12"/>
      <c r="Q3" s="12"/>
      <c r="R3" s="12"/>
      <c r="S3" s="12"/>
      <c r="T3" s="12"/>
      <c r="U3" s="12"/>
      <c r="V3" s="12"/>
      <c r="W3" s="12"/>
      <c r="X3" s="12"/>
    </row>
    <row r="4" spans="1:15" s="6" customFormat="1" ht="15.75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s="6" customFormat="1" ht="15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</row>
    <row r="6" spans="1:15" s="6" customFormat="1" ht="17.25" customHeight="1">
      <c r="A6" s="223" t="s">
        <v>29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</row>
    <row r="7" spans="1:15" s="6" customFormat="1" ht="17.25" customHeight="1">
      <c r="A7" s="27"/>
      <c r="B7" s="35" t="s">
        <v>26</v>
      </c>
      <c r="C7" s="27"/>
      <c r="D7" s="27"/>
      <c r="E7" s="27"/>
      <c r="F7" s="27"/>
      <c r="G7" s="27"/>
      <c r="H7" s="27"/>
      <c r="I7" s="27"/>
      <c r="J7" s="27" t="s">
        <v>65</v>
      </c>
      <c r="K7" s="27"/>
      <c r="L7" s="27"/>
      <c r="M7" s="27"/>
      <c r="N7" s="27"/>
      <c r="O7" s="27"/>
    </row>
    <row r="8" spans="1:15" ht="15.75">
      <c r="A8" s="11"/>
      <c r="B8" s="11"/>
      <c r="C8" s="11"/>
      <c r="D8" s="11"/>
      <c r="E8" s="16"/>
      <c r="F8" s="16"/>
      <c r="G8" s="16"/>
      <c r="H8" s="16"/>
      <c r="I8" s="16"/>
      <c r="J8" s="16"/>
      <c r="K8" s="16"/>
      <c r="L8" s="16"/>
      <c r="M8" s="16"/>
      <c r="N8" s="16"/>
      <c r="O8" s="11"/>
    </row>
    <row r="9" spans="1:15" s="6" customFormat="1" ht="9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6" s="8" customFormat="1" ht="12.75" customHeigh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05" t="s">
        <v>218</v>
      </c>
      <c r="H10" s="206"/>
      <c r="I10" s="206"/>
      <c r="J10" s="206"/>
      <c r="K10" s="206"/>
      <c r="L10" s="207"/>
      <c r="M10" s="211" t="s">
        <v>7</v>
      </c>
      <c r="N10" s="208" t="s">
        <v>34</v>
      </c>
      <c r="O10" s="208" t="s">
        <v>35</v>
      </c>
      <c r="P10" s="7"/>
    </row>
    <row r="11" spans="1:16" s="8" customFormat="1" ht="12.75" customHeight="1">
      <c r="A11" s="215"/>
      <c r="B11" s="215"/>
      <c r="C11" s="215"/>
      <c r="D11" s="215"/>
      <c r="E11" s="218"/>
      <c r="F11" s="224"/>
      <c r="G11" s="209" t="s">
        <v>4</v>
      </c>
      <c r="H11" s="210"/>
      <c r="I11" s="211"/>
      <c r="J11" s="212" t="s">
        <v>5</v>
      </c>
      <c r="K11" s="210"/>
      <c r="L11" s="213"/>
      <c r="M11" s="211"/>
      <c r="N11" s="208"/>
      <c r="O11" s="208"/>
      <c r="P11" s="7"/>
    </row>
    <row r="12" spans="1:16" s="8" customFormat="1" ht="33" customHeight="1">
      <c r="A12" s="216"/>
      <c r="B12" s="215"/>
      <c r="C12" s="215"/>
      <c r="D12" s="215"/>
      <c r="E12" s="218"/>
      <c r="F12" s="224"/>
      <c r="G12" s="23" t="s">
        <v>6</v>
      </c>
      <c r="H12" s="19" t="s">
        <v>7</v>
      </c>
      <c r="I12" s="19" t="s">
        <v>33</v>
      </c>
      <c r="J12" s="21" t="s">
        <v>6</v>
      </c>
      <c r="K12" s="19" t="s">
        <v>7</v>
      </c>
      <c r="L12" s="104" t="s">
        <v>33</v>
      </c>
      <c r="M12" s="211"/>
      <c r="N12" s="208"/>
      <c r="O12" s="208"/>
      <c r="P12" s="7"/>
    </row>
    <row r="13" spans="1:16" s="8" customFormat="1" ht="21" customHeight="1">
      <c r="A13" s="18">
        <v>1</v>
      </c>
      <c r="B13" s="144">
        <v>3</v>
      </c>
      <c r="C13" s="145" t="s">
        <v>9</v>
      </c>
      <c r="D13" s="37" t="s">
        <v>116</v>
      </c>
      <c r="E13" s="37"/>
      <c r="F13" s="146" t="s">
        <v>40</v>
      </c>
      <c r="G13" s="32">
        <v>1</v>
      </c>
      <c r="H13" s="36">
        <v>25</v>
      </c>
      <c r="I13" s="36">
        <v>45</v>
      </c>
      <c r="J13" s="33">
        <v>2</v>
      </c>
      <c r="K13" s="25">
        <v>22</v>
      </c>
      <c r="L13" s="25">
        <v>42</v>
      </c>
      <c r="M13" s="82">
        <f aca="true" t="shared" si="0" ref="M13:M25">H13+K13</f>
        <v>47</v>
      </c>
      <c r="N13" s="18">
        <v>1</v>
      </c>
      <c r="O13" s="83">
        <f aca="true" t="shared" si="1" ref="O13:O24">I13+L13</f>
        <v>87</v>
      </c>
      <c r="P13" s="7"/>
    </row>
    <row r="14" spans="1:16" s="8" customFormat="1" ht="21" customHeight="1">
      <c r="A14" s="18">
        <v>2</v>
      </c>
      <c r="B14" s="102">
        <v>27</v>
      </c>
      <c r="C14" s="142" t="s">
        <v>121</v>
      </c>
      <c r="D14" s="37" t="s">
        <v>122</v>
      </c>
      <c r="E14" s="141" t="s">
        <v>123</v>
      </c>
      <c r="F14" s="143" t="s">
        <v>40</v>
      </c>
      <c r="G14" s="28">
        <v>3</v>
      </c>
      <c r="H14" s="25">
        <v>20</v>
      </c>
      <c r="I14" s="25">
        <v>40</v>
      </c>
      <c r="J14" s="30">
        <v>1</v>
      </c>
      <c r="K14" s="36">
        <v>25</v>
      </c>
      <c r="L14" s="36">
        <v>45</v>
      </c>
      <c r="M14" s="82">
        <f t="shared" si="0"/>
        <v>45</v>
      </c>
      <c r="N14" s="18">
        <v>2</v>
      </c>
      <c r="O14" s="83">
        <f t="shared" si="1"/>
        <v>85</v>
      </c>
      <c r="P14" s="7"/>
    </row>
    <row r="15" spans="1:16" s="8" customFormat="1" ht="21" customHeight="1">
      <c r="A15" s="18">
        <v>3</v>
      </c>
      <c r="B15" s="102">
        <v>252</v>
      </c>
      <c r="C15" s="142" t="s">
        <v>37</v>
      </c>
      <c r="D15" s="141" t="s">
        <v>131</v>
      </c>
      <c r="E15" s="141" t="s">
        <v>209</v>
      </c>
      <c r="F15" s="143" t="s">
        <v>40</v>
      </c>
      <c r="G15" s="28">
        <v>2</v>
      </c>
      <c r="H15" s="25">
        <v>22</v>
      </c>
      <c r="I15" s="25">
        <v>42</v>
      </c>
      <c r="J15" s="30">
        <v>3</v>
      </c>
      <c r="K15" s="25">
        <v>20</v>
      </c>
      <c r="L15" s="25">
        <v>40</v>
      </c>
      <c r="M15" s="82">
        <f t="shared" si="0"/>
        <v>42</v>
      </c>
      <c r="N15" s="18">
        <v>3</v>
      </c>
      <c r="O15" s="83">
        <f t="shared" si="1"/>
        <v>82</v>
      </c>
      <c r="P15" s="7"/>
    </row>
    <row r="16" spans="1:16" s="8" customFormat="1" ht="21" customHeight="1">
      <c r="A16" s="18">
        <v>4</v>
      </c>
      <c r="B16" s="36">
        <v>96</v>
      </c>
      <c r="C16" s="155" t="s">
        <v>41</v>
      </c>
      <c r="D16" s="37" t="s">
        <v>91</v>
      </c>
      <c r="E16" s="141" t="s">
        <v>126</v>
      </c>
      <c r="F16" s="146" t="s">
        <v>40</v>
      </c>
      <c r="G16" s="32">
        <v>4</v>
      </c>
      <c r="H16" s="36">
        <v>18</v>
      </c>
      <c r="I16" s="36">
        <v>38</v>
      </c>
      <c r="J16" s="33">
        <v>4</v>
      </c>
      <c r="K16" s="36">
        <v>18</v>
      </c>
      <c r="L16" s="36">
        <v>38</v>
      </c>
      <c r="M16" s="82">
        <f t="shared" si="0"/>
        <v>36</v>
      </c>
      <c r="N16" s="18">
        <v>4</v>
      </c>
      <c r="O16" s="83">
        <f t="shared" si="1"/>
        <v>76</v>
      </c>
      <c r="P16" s="7"/>
    </row>
    <row r="17" spans="1:16" s="8" customFormat="1" ht="21" customHeight="1">
      <c r="A17" s="18">
        <v>5</v>
      </c>
      <c r="B17" s="144">
        <v>23</v>
      </c>
      <c r="C17" s="145" t="s">
        <v>119</v>
      </c>
      <c r="D17" s="37" t="s">
        <v>120</v>
      </c>
      <c r="E17" s="141"/>
      <c r="F17" s="146" t="s">
        <v>40</v>
      </c>
      <c r="G17" s="32">
        <v>6</v>
      </c>
      <c r="H17" s="36">
        <v>15</v>
      </c>
      <c r="I17" s="36">
        <v>35</v>
      </c>
      <c r="J17" s="33">
        <v>5</v>
      </c>
      <c r="K17" s="36">
        <v>16</v>
      </c>
      <c r="L17" s="36">
        <v>36</v>
      </c>
      <c r="M17" s="82">
        <f t="shared" si="0"/>
        <v>31</v>
      </c>
      <c r="N17" s="18">
        <v>5</v>
      </c>
      <c r="O17" s="83">
        <f t="shared" si="1"/>
        <v>71</v>
      </c>
      <c r="P17" s="7"/>
    </row>
    <row r="18" spans="1:16" s="8" customFormat="1" ht="21" customHeight="1">
      <c r="A18" s="18">
        <v>6</v>
      </c>
      <c r="B18" s="144">
        <v>13</v>
      </c>
      <c r="C18" s="145" t="s">
        <v>117</v>
      </c>
      <c r="D18" s="37" t="s">
        <v>118</v>
      </c>
      <c r="E18" s="141"/>
      <c r="F18" s="146" t="s">
        <v>40</v>
      </c>
      <c r="G18" s="32">
        <v>7</v>
      </c>
      <c r="H18" s="36">
        <v>14</v>
      </c>
      <c r="I18" s="36">
        <v>34</v>
      </c>
      <c r="J18" s="33">
        <v>6</v>
      </c>
      <c r="K18" s="36">
        <v>15</v>
      </c>
      <c r="L18" s="36">
        <v>35</v>
      </c>
      <c r="M18" s="82">
        <f t="shared" si="0"/>
        <v>29</v>
      </c>
      <c r="N18" s="18">
        <v>6</v>
      </c>
      <c r="O18" s="83">
        <f t="shared" si="1"/>
        <v>69</v>
      </c>
      <c r="P18" s="7"/>
    </row>
    <row r="19" spans="1:16" s="8" customFormat="1" ht="21" customHeight="1">
      <c r="A19" s="18">
        <v>7</v>
      </c>
      <c r="B19" s="152">
        <v>213</v>
      </c>
      <c r="C19" s="153" t="s">
        <v>130</v>
      </c>
      <c r="D19" s="149" t="s">
        <v>118</v>
      </c>
      <c r="E19" s="150"/>
      <c r="F19" s="154" t="s">
        <v>40</v>
      </c>
      <c r="G19" s="32">
        <v>9</v>
      </c>
      <c r="H19" s="36">
        <v>12</v>
      </c>
      <c r="I19" s="36">
        <v>32</v>
      </c>
      <c r="J19" s="33">
        <v>7</v>
      </c>
      <c r="K19" s="36">
        <v>14</v>
      </c>
      <c r="L19" s="36">
        <v>34</v>
      </c>
      <c r="M19" s="82">
        <f t="shared" si="0"/>
        <v>26</v>
      </c>
      <c r="N19" s="18">
        <v>7</v>
      </c>
      <c r="O19" s="83">
        <f>I19+L19</f>
        <v>66</v>
      </c>
      <c r="P19" s="7"/>
    </row>
    <row r="20" spans="1:16" s="8" customFormat="1" ht="21" customHeight="1">
      <c r="A20" s="18">
        <v>8</v>
      </c>
      <c r="B20" s="144">
        <v>24</v>
      </c>
      <c r="C20" s="145" t="s">
        <v>42</v>
      </c>
      <c r="D20" s="37" t="s">
        <v>120</v>
      </c>
      <c r="E20" s="141"/>
      <c r="F20" s="146" t="s">
        <v>40</v>
      </c>
      <c r="G20" s="32">
        <v>8</v>
      </c>
      <c r="H20" s="36">
        <v>13</v>
      </c>
      <c r="I20" s="36">
        <v>33</v>
      </c>
      <c r="J20" s="33">
        <v>8</v>
      </c>
      <c r="K20" s="36">
        <v>13</v>
      </c>
      <c r="L20" s="36">
        <v>33</v>
      </c>
      <c r="M20" s="82">
        <f t="shared" si="0"/>
        <v>26</v>
      </c>
      <c r="N20" s="18">
        <v>8</v>
      </c>
      <c r="O20" s="83">
        <f t="shared" si="1"/>
        <v>66</v>
      </c>
      <c r="P20" s="7"/>
    </row>
    <row r="21" spans="1:16" s="8" customFormat="1" ht="21" customHeight="1">
      <c r="A21" s="18">
        <v>9</v>
      </c>
      <c r="B21" s="147">
        <v>29</v>
      </c>
      <c r="C21" s="148" t="s">
        <v>12</v>
      </c>
      <c r="D21" s="150" t="s">
        <v>127</v>
      </c>
      <c r="E21" s="141" t="s">
        <v>126</v>
      </c>
      <c r="F21" s="151" t="s">
        <v>40</v>
      </c>
      <c r="G21" s="32">
        <v>10</v>
      </c>
      <c r="H21" s="36">
        <v>11</v>
      </c>
      <c r="I21" s="36">
        <v>31</v>
      </c>
      <c r="J21" s="33">
        <v>9</v>
      </c>
      <c r="K21" s="36">
        <v>12</v>
      </c>
      <c r="L21" s="105">
        <v>32</v>
      </c>
      <c r="M21" s="82">
        <f t="shared" si="0"/>
        <v>23</v>
      </c>
      <c r="N21" s="18">
        <v>9</v>
      </c>
      <c r="O21" s="83">
        <f t="shared" si="1"/>
        <v>63</v>
      </c>
      <c r="P21" s="7"/>
    </row>
    <row r="22" spans="1:16" s="8" customFormat="1" ht="21" customHeight="1">
      <c r="A22" s="18">
        <v>10</v>
      </c>
      <c r="B22" s="102">
        <v>42</v>
      </c>
      <c r="C22" s="142" t="s">
        <v>128</v>
      </c>
      <c r="D22" s="149" t="s">
        <v>122</v>
      </c>
      <c r="E22" s="141" t="s">
        <v>123</v>
      </c>
      <c r="F22" s="151" t="s">
        <v>40</v>
      </c>
      <c r="G22" s="29">
        <v>11</v>
      </c>
      <c r="H22" s="24">
        <v>10</v>
      </c>
      <c r="I22" s="24">
        <v>30</v>
      </c>
      <c r="J22" s="31">
        <v>10</v>
      </c>
      <c r="K22" s="36">
        <v>11</v>
      </c>
      <c r="L22" s="36">
        <v>31</v>
      </c>
      <c r="M22" s="82">
        <f t="shared" si="0"/>
        <v>21</v>
      </c>
      <c r="N22" s="18">
        <v>10</v>
      </c>
      <c r="O22" s="83">
        <f t="shared" si="1"/>
        <v>61</v>
      </c>
      <c r="P22" s="7"/>
    </row>
    <row r="23" spans="1:16" s="8" customFormat="1" ht="21" customHeight="1">
      <c r="A23" s="18">
        <v>11</v>
      </c>
      <c r="B23" s="152">
        <v>747</v>
      </c>
      <c r="C23" s="153" t="s">
        <v>132</v>
      </c>
      <c r="D23" s="149" t="s">
        <v>91</v>
      </c>
      <c r="E23" s="37" t="s">
        <v>133</v>
      </c>
      <c r="F23" s="154" t="s">
        <v>40</v>
      </c>
      <c r="G23" s="32">
        <v>12</v>
      </c>
      <c r="H23" s="36">
        <v>9</v>
      </c>
      <c r="I23" s="36">
        <v>29</v>
      </c>
      <c r="J23" s="33">
        <v>11</v>
      </c>
      <c r="K23" s="24">
        <v>10</v>
      </c>
      <c r="L23" s="24">
        <v>30</v>
      </c>
      <c r="M23" s="82">
        <f t="shared" si="0"/>
        <v>19</v>
      </c>
      <c r="N23" s="18">
        <v>11</v>
      </c>
      <c r="O23" s="83">
        <f t="shared" si="1"/>
        <v>59</v>
      </c>
      <c r="P23" s="7"/>
    </row>
    <row r="24" spans="1:16" s="8" customFormat="1" ht="21" customHeight="1">
      <c r="A24" s="18">
        <v>12</v>
      </c>
      <c r="B24" s="147">
        <v>28</v>
      </c>
      <c r="C24" s="148" t="s">
        <v>124</v>
      </c>
      <c r="D24" s="149" t="s">
        <v>125</v>
      </c>
      <c r="E24" s="141" t="s">
        <v>126</v>
      </c>
      <c r="F24" s="151" t="s">
        <v>40</v>
      </c>
      <c r="G24" s="32">
        <v>13</v>
      </c>
      <c r="H24" s="36">
        <v>8</v>
      </c>
      <c r="I24" s="36">
        <v>28</v>
      </c>
      <c r="J24" s="33">
        <v>12</v>
      </c>
      <c r="K24" s="36">
        <v>9</v>
      </c>
      <c r="L24" s="36">
        <v>29</v>
      </c>
      <c r="M24" s="82">
        <f t="shared" si="0"/>
        <v>17</v>
      </c>
      <c r="N24" s="18">
        <v>12</v>
      </c>
      <c r="O24" s="83">
        <f t="shared" si="1"/>
        <v>57</v>
      </c>
      <c r="P24" s="7"/>
    </row>
    <row r="25" spans="1:16" s="8" customFormat="1" ht="21" customHeight="1">
      <c r="A25" s="18">
        <v>13</v>
      </c>
      <c r="B25" s="152">
        <v>77</v>
      </c>
      <c r="C25" s="153" t="s">
        <v>11</v>
      </c>
      <c r="D25" s="149" t="s">
        <v>129</v>
      </c>
      <c r="E25" s="141" t="s">
        <v>126</v>
      </c>
      <c r="F25" s="154" t="s">
        <v>40</v>
      </c>
      <c r="G25" s="32">
        <v>5</v>
      </c>
      <c r="H25" s="36">
        <v>16</v>
      </c>
      <c r="I25" s="36">
        <v>36</v>
      </c>
      <c r="J25" s="33" t="s">
        <v>104</v>
      </c>
      <c r="K25" s="36">
        <v>0</v>
      </c>
      <c r="L25" s="22">
        <v>0</v>
      </c>
      <c r="M25" s="82">
        <f t="shared" si="0"/>
        <v>16</v>
      </c>
      <c r="N25" s="18">
        <v>13</v>
      </c>
      <c r="O25" s="83">
        <f>I25+L25</f>
        <v>36</v>
      </c>
      <c r="P25" s="7"/>
    </row>
    <row r="26" spans="1:16" s="8" customFormat="1" ht="15.75">
      <c r="A26" s="86"/>
      <c r="B26" s="40"/>
      <c r="C26" s="87"/>
      <c r="D26" s="88"/>
      <c r="E26" s="88"/>
      <c r="F26" s="88"/>
      <c r="G26" s="89"/>
      <c r="H26" s="89"/>
      <c r="I26" s="89"/>
      <c r="J26" s="89"/>
      <c r="K26" s="89"/>
      <c r="L26" s="40"/>
      <c r="M26" s="90"/>
      <c r="N26" s="40"/>
      <c r="O26" s="91"/>
      <c r="P26" s="7"/>
    </row>
    <row r="27" spans="1:16" s="8" customFormat="1" ht="15.75">
      <c r="A27" s="86"/>
      <c r="B27" s="40"/>
      <c r="C27" s="87"/>
      <c r="D27" s="88"/>
      <c r="E27" s="88"/>
      <c r="F27" s="88"/>
      <c r="G27" s="89"/>
      <c r="H27" s="89"/>
      <c r="I27" s="89"/>
      <c r="J27" s="89"/>
      <c r="K27" s="89"/>
      <c r="L27" s="40"/>
      <c r="M27" s="90"/>
      <c r="N27" s="40"/>
      <c r="O27" s="91"/>
      <c r="P27" s="7"/>
    </row>
    <row r="28" spans="1:14" ht="15.75">
      <c r="A28" s="92" t="s">
        <v>8</v>
      </c>
      <c r="B28" s="93"/>
      <c r="C28" s="94"/>
      <c r="D28" s="95"/>
      <c r="E28" s="96"/>
      <c r="F28" s="93" t="s">
        <v>93</v>
      </c>
      <c r="G28" s="93"/>
      <c r="H28" s="4"/>
      <c r="I28" s="4"/>
      <c r="J28" s="4"/>
      <c r="K28" s="4"/>
      <c r="L28" s="4"/>
      <c r="M28" s="4"/>
      <c r="N28" s="4"/>
    </row>
    <row r="29" spans="1:14" ht="15.75">
      <c r="A29" s="219" t="s">
        <v>162</v>
      </c>
      <c r="B29" s="219"/>
      <c r="C29" s="219"/>
      <c r="D29" s="95"/>
      <c r="E29" s="97"/>
      <c r="F29" s="97"/>
      <c r="G29" s="97"/>
      <c r="H29" s="4"/>
      <c r="I29" s="4"/>
      <c r="J29" s="4"/>
      <c r="K29" s="4"/>
      <c r="L29" s="4"/>
      <c r="M29" s="4"/>
      <c r="N29" s="4"/>
    </row>
    <row r="30" spans="1:14" ht="15.75">
      <c r="A30" s="92"/>
      <c r="B30" s="92"/>
      <c r="C30" s="92"/>
      <c r="D30" s="95"/>
      <c r="E30" s="97"/>
      <c r="F30" s="97"/>
      <c r="G30" s="97"/>
      <c r="H30" s="4"/>
      <c r="I30" s="4"/>
      <c r="J30" s="4"/>
      <c r="K30" s="4"/>
      <c r="L30" s="4"/>
      <c r="M30" s="4"/>
      <c r="N30" s="4"/>
    </row>
    <row r="31" spans="1:14" ht="11.25" customHeight="1">
      <c r="A31" s="92"/>
      <c r="B31" s="97"/>
      <c r="C31" s="97"/>
      <c r="D31" s="95"/>
      <c r="E31" s="97"/>
      <c r="F31" s="97"/>
      <c r="G31" s="97"/>
      <c r="H31" s="4"/>
      <c r="I31" s="4"/>
      <c r="J31" s="4"/>
      <c r="K31" s="4"/>
      <c r="L31" s="4"/>
      <c r="M31" s="4"/>
      <c r="N31" s="4"/>
    </row>
    <row r="32" spans="1:14" ht="15.75">
      <c r="A32" s="92" t="s">
        <v>18</v>
      </c>
      <c r="B32" s="98"/>
      <c r="C32" s="98"/>
      <c r="D32" s="95"/>
      <c r="E32" s="98"/>
      <c r="F32" s="98" t="s">
        <v>211</v>
      </c>
      <c r="G32" s="98"/>
      <c r="H32" s="4"/>
      <c r="I32" s="4"/>
      <c r="J32" s="4"/>
      <c r="K32" s="4"/>
      <c r="L32" s="4"/>
      <c r="M32" s="4"/>
      <c r="N32" s="4"/>
    </row>
    <row r="33" spans="1:14" ht="15.75">
      <c r="A33" s="219" t="s">
        <v>212</v>
      </c>
      <c r="B33" s="219"/>
      <c r="C33" s="219"/>
      <c r="D33" s="9"/>
      <c r="E33" s="14"/>
      <c r="F33" s="14"/>
      <c r="G33" s="4"/>
      <c r="H33" s="4"/>
      <c r="I33" s="4"/>
      <c r="J33" s="4"/>
      <c r="K33" s="4"/>
      <c r="L33" s="4"/>
      <c r="M33" s="4"/>
      <c r="N33" s="4"/>
    </row>
    <row r="34" spans="1:5" ht="15.75">
      <c r="A34" s="1"/>
      <c r="B34" s="9"/>
      <c r="C34" s="14"/>
      <c r="D34" s="14"/>
      <c r="E34" s="17"/>
    </row>
    <row r="58" spans="6:15" ht="15.75">
      <c r="F58" s="17"/>
      <c r="G58" s="17"/>
      <c r="H58" s="17"/>
      <c r="I58" s="17"/>
      <c r="J58" s="17"/>
      <c r="K58" s="17"/>
      <c r="L58" s="17"/>
      <c r="M58" s="17"/>
      <c r="N58" s="17"/>
      <c r="O58" s="9"/>
    </row>
    <row r="59" spans="6:15" ht="15.75">
      <c r="F59" s="17"/>
      <c r="G59" s="17"/>
      <c r="H59" s="17"/>
      <c r="I59" s="17"/>
      <c r="J59" s="17"/>
      <c r="K59" s="17"/>
      <c r="L59" s="17"/>
      <c r="M59" s="17"/>
      <c r="N59" s="17"/>
      <c r="O59" s="9"/>
    </row>
    <row r="64" spans="1:5" ht="15.75">
      <c r="A64" s="1"/>
      <c r="B64" s="9"/>
      <c r="C64" s="14"/>
      <c r="D64" s="14"/>
      <c r="E64" s="17"/>
    </row>
    <row r="65" spans="1:5" ht="15.75">
      <c r="A65" s="1"/>
      <c r="B65" s="9"/>
      <c r="C65" s="14"/>
      <c r="D65" s="14"/>
      <c r="E65" s="17"/>
    </row>
  </sheetData>
  <sheetProtection selectLockedCells="1" selectUnlockedCells="1"/>
  <mergeCells count="19">
    <mergeCell ref="A29:C29"/>
    <mergeCell ref="A33:C33"/>
    <mergeCell ref="A6:O6"/>
    <mergeCell ref="G10:L10"/>
    <mergeCell ref="M10:M12"/>
    <mergeCell ref="N10:N12"/>
    <mergeCell ref="O10:O12"/>
    <mergeCell ref="G11:I11"/>
    <mergeCell ref="J11:L11"/>
    <mergeCell ref="A2:O2"/>
    <mergeCell ref="A10:A12"/>
    <mergeCell ref="B10:B12"/>
    <mergeCell ref="C10:C12"/>
    <mergeCell ref="D10:D12"/>
    <mergeCell ref="E10:E12"/>
    <mergeCell ref="F10:F12"/>
    <mergeCell ref="A3:O3"/>
    <mergeCell ref="A4:O4"/>
    <mergeCell ref="A5:O5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60"/>
  <sheetViews>
    <sheetView view="pageBreakPreview" zoomScale="85" zoomScaleSheetLayoutView="85" workbookViewId="0" topLeftCell="A5">
      <selection activeCell="C20" sqref="C20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21.21484375" style="15" customWidth="1"/>
    <col min="4" max="4" width="15.6640625" style="15" bestFit="1" customWidth="1"/>
    <col min="5" max="5" width="16.88671875" style="5" customWidth="1"/>
    <col min="6" max="6" width="8.6640625" style="5" customWidth="1"/>
    <col min="7" max="13" width="4.5546875" style="5" customWidth="1"/>
    <col min="14" max="14" width="5.99609375" style="5" customWidth="1"/>
    <col min="15" max="15" width="5.99609375" style="4" customWidth="1"/>
    <col min="16" max="16384" width="8.10546875" style="4" customWidth="1"/>
  </cols>
  <sheetData>
    <row r="1" spans="1:15" ht="27.7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4" ht="15.75">
      <c r="A2" s="11"/>
      <c r="B2" s="11"/>
      <c r="C2" s="11"/>
      <c r="D2" s="11"/>
      <c r="E2" s="16"/>
      <c r="F2" s="16"/>
      <c r="G2" s="16"/>
      <c r="H2" s="16"/>
      <c r="I2" s="16"/>
      <c r="J2" s="16"/>
      <c r="K2" s="11"/>
      <c r="L2" s="4"/>
      <c r="M2" s="4"/>
      <c r="N2" s="4"/>
    </row>
    <row r="3" spans="1:11" s="6" customFormat="1" ht="39.75" customHeight="1">
      <c r="A3" s="225" t="s">
        <v>68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20" s="6" customFormat="1" ht="17.2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12"/>
      <c r="M4" s="12"/>
      <c r="N4" s="12"/>
      <c r="O4" s="12"/>
      <c r="P4" s="12"/>
      <c r="Q4" s="12"/>
      <c r="R4" s="12"/>
      <c r="S4" s="12"/>
      <c r="T4" s="12"/>
    </row>
    <row r="5" spans="1:11" s="6" customFormat="1" ht="15.75">
      <c r="A5" s="221" t="s">
        <v>27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s="6" customFormat="1" ht="15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5" s="6" customFormat="1" ht="17.25" customHeight="1">
      <c r="A7" s="226" t="s">
        <v>217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7"/>
      <c r="M7" s="27"/>
      <c r="N7" s="27"/>
      <c r="O7" s="27"/>
    </row>
    <row r="8" spans="1:15" s="6" customFormat="1" ht="17.25" customHeight="1">
      <c r="A8" s="27"/>
      <c r="B8" s="35" t="s">
        <v>26</v>
      </c>
      <c r="C8" s="27"/>
      <c r="D8" s="27"/>
      <c r="E8" s="27"/>
      <c r="F8" s="16"/>
      <c r="G8" s="16"/>
      <c r="H8" s="16"/>
      <c r="I8" s="16"/>
      <c r="J8" s="27" t="s">
        <v>65</v>
      </c>
      <c r="K8" s="16"/>
      <c r="L8" s="16"/>
      <c r="M8" s="16"/>
      <c r="N8" s="16"/>
      <c r="O8" s="11"/>
    </row>
    <row r="9" spans="1:15" s="6" customFormat="1" ht="9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8" customFormat="1" ht="12.75" customHeigh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05" t="s">
        <v>218</v>
      </c>
      <c r="H10" s="206"/>
      <c r="I10" s="206"/>
      <c r="J10" s="206"/>
      <c r="K10" s="206"/>
      <c r="L10" s="207"/>
      <c r="M10" s="211" t="s">
        <v>7</v>
      </c>
      <c r="N10" s="208" t="s">
        <v>34</v>
      </c>
      <c r="O10" s="208" t="s">
        <v>35</v>
      </c>
    </row>
    <row r="11" spans="1:15" s="8" customFormat="1" ht="12.75" customHeight="1">
      <c r="A11" s="215"/>
      <c r="B11" s="215"/>
      <c r="C11" s="215"/>
      <c r="D11" s="215"/>
      <c r="E11" s="218"/>
      <c r="F11" s="224"/>
      <c r="G11" s="209" t="s">
        <v>4</v>
      </c>
      <c r="H11" s="210"/>
      <c r="I11" s="211"/>
      <c r="J11" s="212" t="s">
        <v>5</v>
      </c>
      <c r="K11" s="210"/>
      <c r="L11" s="213"/>
      <c r="M11" s="211"/>
      <c r="N11" s="208"/>
      <c r="O11" s="208"/>
    </row>
    <row r="12" spans="1:15" s="8" customFormat="1" ht="33" customHeight="1">
      <c r="A12" s="216"/>
      <c r="B12" s="215"/>
      <c r="C12" s="215"/>
      <c r="D12" s="215"/>
      <c r="E12" s="218"/>
      <c r="F12" s="217"/>
      <c r="G12" s="23" t="s">
        <v>6</v>
      </c>
      <c r="H12" s="19" t="s">
        <v>7</v>
      </c>
      <c r="I12" s="19" t="s">
        <v>33</v>
      </c>
      <c r="J12" s="21" t="s">
        <v>6</v>
      </c>
      <c r="K12" s="19" t="s">
        <v>7</v>
      </c>
      <c r="L12" s="104" t="s">
        <v>33</v>
      </c>
      <c r="M12" s="227"/>
      <c r="N12" s="214"/>
      <c r="O12" s="214"/>
    </row>
    <row r="13" spans="1:15" s="8" customFormat="1" ht="25.5" customHeight="1">
      <c r="A13" s="44">
        <v>1</v>
      </c>
      <c r="B13" s="102">
        <v>43</v>
      </c>
      <c r="C13" s="142" t="s">
        <v>32</v>
      </c>
      <c r="D13" s="140" t="s">
        <v>107</v>
      </c>
      <c r="E13" s="141" t="s">
        <v>90</v>
      </c>
      <c r="F13" s="143" t="s">
        <v>46</v>
      </c>
      <c r="G13" s="159">
        <v>1</v>
      </c>
      <c r="H13" s="102">
        <v>25</v>
      </c>
      <c r="I13" s="102">
        <v>45</v>
      </c>
      <c r="J13" s="161">
        <v>1</v>
      </c>
      <c r="K13" s="102">
        <v>25</v>
      </c>
      <c r="L13" s="102">
        <v>45</v>
      </c>
      <c r="M13" s="82">
        <f aca="true" t="shared" si="0" ref="M13:M22">H13+K13</f>
        <v>50</v>
      </c>
      <c r="N13" s="102">
        <v>1</v>
      </c>
      <c r="O13" s="103">
        <f aca="true" t="shared" si="1" ref="O13:O22">I13+L13</f>
        <v>90</v>
      </c>
    </row>
    <row r="14" spans="1:15" s="8" customFormat="1" ht="25.5" customHeight="1">
      <c r="A14" s="44">
        <v>2</v>
      </c>
      <c r="B14" s="102">
        <v>72</v>
      </c>
      <c r="C14" s="142" t="s">
        <v>109</v>
      </c>
      <c r="D14" s="37" t="s">
        <v>110</v>
      </c>
      <c r="E14" s="141"/>
      <c r="F14" s="143" t="s">
        <v>40</v>
      </c>
      <c r="G14" s="159">
        <v>2</v>
      </c>
      <c r="H14" s="102">
        <v>22</v>
      </c>
      <c r="I14" s="102">
        <v>42</v>
      </c>
      <c r="J14" s="161">
        <v>2</v>
      </c>
      <c r="K14" s="102">
        <v>22</v>
      </c>
      <c r="L14" s="102">
        <v>42</v>
      </c>
      <c r="M14" s="82">
        <f t="shared" si="0"/>
        <v>44</v>
      </c>
      <c r="N14" s="102">
        <v>2</v>
      </c>
      <c r="O14" s="103">
        <f t="shared" si="1"/>
        <v>84</v>
      </c>
    </row>
    <row r="15" spans="1:15" s="8" customFormat="1" ht="25.5" customHeight="1">
      <c r="A15" s="44">
        <v>3</v>
      </c>
      <c r="B15" s="102">
        <v>71</v>
      </c>
      <c r="C15" s="142" t="s">
        <v>108</v>
      </c>
      <c r="D15" s="37" t="s">
        <v>106</v>
      </c>
      <c r="E15" s="141"/>
      <c r="F15" s="143" t="s">
        <v>40</v>
      </c>
      <c r="G15" s="159">
        <v>3</v>
      </c>
      <c r="H15" s="102">
        <v>20</v>
      </c>
      <c r="I15" s="102">
        <v>40</v>
      </c>
      <c r="J15" s="161">
        <v>3</v>
      </c>
      <c r="K15" s="102">
        <v>20</v>
      </c>
      <c r="L15" s="102">
        <v>40</v>
      </c>
      <c r="M15" s="82">
        <f t="shared" si="0"/>
        <v>40</v>
      </c>
      <c r="N15" s="102">
        <v>3</v>
      </c>
      <c r="O15" s="103">
        <f t="shared" si="1"/>
        <v>80</v>
      </c>
    </row>
    <row r="16" spans="1:15" s="8" customFormat="1" ht="25.5" customHeight="1">
      <c r="A16" s="44">
        <v>4</v>
      </c>
      <c r="B16" s="102">
        <v>155</v>
      </c>
      <c r="C16" s="142" t="s">
        <v>58</v>
      </c>
      <c r="D16" s="37" t="s">
        <v>114</v>
      </c>
      <c r="E16" s="141" t="s">
        <v>95</v>
      </c>
      <c r="F16" s="143" t="s">
        <v>40</v>
      </c>
      <c r="G16" s="160">
        <v>4</v>
      </c>
      <c r="H16" s="36">
        <v>18</v>
      </c>
      <c r="I16" s="36">
        <v>38</v>
      </c>
      <c r="J16" s="162">
        <v>4</v>
      </c>
      <c r="K16" s="36">
        <v>18</v>
      </c>
      <c r="L16" s="36">
        <v>38</v>
      </c>
      <c r="M16" s="82">
        <f t="shared" si="0"/>
        <v>36</v>
      </c>
      <c r="N16" s="22">
        <v>4</v>
      </c>
      <c r="O16" s="103">
        <f t="shared" si="1"/>
        <v>76</v>
      </c>
    </row>
    <row r="17" spans="1:15" s="8" customFormat="1" ht="25.5" customHeight="1">
      <c r="A17" s="44">
        <v>5</v>
      </c>
      <c r="B17" s="102">
        <v>4</v>
      </c>
      <c r="C17" s="142" t="s">
        <v>45</v>
      </c>
      <c r="D17" s="37" t="s">
        <v>106</v>
      </c>
      <c r="E17" s="141" t="s">
        <v>95</v>
      </c>
      <c r="F17" s="143" t="s">
        <v>40</v>
      </c>
      <c r="G17" s="159">
        <v>5</v>
      </c>
      <c r="H17" s="102">
        <v>16</v>
      </c>
      <c r="I17" s="102">
        <v>36</v>
      </c>
      <c r="J17" s="161">
        <v>5</v>
      </c>
      <c r="K17" s="102">
        <v>16</v>
      </c>
      <c r="L17" s="102">
        <v>36</v>
      </c>
      <c r="M17" s="82">
        <f t="shared" si="0"/>
        <v>32</v>
      </c>
      <c r="N17" s="102">
        <v>5</v>
      </c>
      <c r="O17" s="103">
        <f t="shared" si="1"/>
        <v>72</v>
      </c>
    </row>
    <row r="18" spans="1:15" s="8" customFormat="1" ht="25.5" customHeight="1">
      <c r="A18" s="44">
        <v>6</v>
      </c>
      <c r="B18" s="102">
        <v>199</v>
      </c>
      <c r="C18" s="142" t="s">
        <v>115</v>
      </c>
      <c r="D18" s="140" t="s">
        <v>106</v>
      </c>
      <c r="E18" s="141" t="s">
        <v>210</v>
      </c>
      <c r="F18" s="143" t="s">
        <v>40</v>
      </c>
      <c r="G18" s="159">
        <v>7</v>
      </c>
      <c r="H18" s="102">
        <v>14</v>
      </c>
      <c r="I18" s="102">
        <v>34</v>
      </c>
      <c r="J18" s="161">
        <v>6</v>
      </c>
      <c r="K18" s="102">
        <v>15</v>
      </c>
      <c r="L18" s="102">
        <v>35</v>
      </c>
      <c r="M18" s="82">
        <f t="shared" si="0"/>
        <v>29</v>
      </c>
      <c r="N18" s="102">
        <v>6</v>
      </c>
      <c r="O18" s="103">
        <f t="shared" si="1"/>
        <v>69</v>
      </c>
    </row>
    <row r="19" spans="1:15" s="8" customFormat="1" ht="25.5" customHeight="1">
      <c r="A19" s="44">
        <v>7</v>
      </c>
      <c r="B19" s="102">
        <v>91</v>
      </c>
      <c r="C19" s="142" t="s">
        <v>24</v>
      </c>
      <c r="D19" s="37" t="s">
        <v>106</v>
      </c>
      <c r="E19" s="141"/>
      <c r="F19" s="143" t="s">
        <v>43</v>
      </c>
      <c r="G19" s="159">
        <v>6</v>
      </c>
      <c r="H19" s="102">
        <v>15</v>
      </c>
      <c r="I19" s="102">
        <v>35</v>
      </c>
      <c r="J19" s="161">
        <v>8</v>
      </c>
      <c r="K19" s="102">
        <v>13</v>
      </c>
      <c r="L19" s="102">
        <v>33</v>
      </c>
      <c r="M19" s="82">
        <f t="shared" si="0"/>
        <v>28</v>
      </c>
      <c r="N19" s="102">
        <v>7</v>
      </c>
      <c r="O19" s="103">
        <f t="shared" si="1"/>
        <v>68</v>
      </c>
    </row>
    <row r="20" spans="1:15" s="8" customFormat="1" ht="25.5" customHeight="1">
      <c r="A20" s="44">
        <v>8</v>
      </c>
      <c r="B20" s="102">
        <v>95</v>
      </c>
      <c r="C20" s="142" t="s">
        <v>112</v>
      </c>
      <c r="D20" s="37" t="s">
        <v>113</v>
      </c>
      <c r="E20" s="141"/>
      <c r="F20" s="143" t="s">
        <v>40</v>
      </c>
      <c r="G20" s="159">
        <v>9</v>
      </c>
      <c r="H20" s="102">
        <v>12</v>
      </c>
      <c r="I20" s="102">
        <v>32</v>
      </c>
      <c r="J20" s="161">
        <v>7</v>
      </c>
      <c r="K20" s="102">
        <v>14</v>
      </c>
      <c r="L20" s="102">
        <v>34</v>
      </c>
      <c r="M20" s="82">
        <f t="shared" si="0"/>
        <v>26</v>
      </c>
      <c r="N20" s="102">
        <v>8</v>
      </c>
      <c r="O20" s="103">
        <f t="shared" si="1"/>
        <v>66</v>
      </c>
    </row>
    <row r="21" spans="1:15" s="8" customFormat="1" ht="25.5" customHeight="1">
      <c r="A21" s="44">
        <v>9</v>
      </c>
      <c r="B21" s="102">
        <v>143</v>
      </c>
      <c r="C21" s="142" t="s">
        <v>105</v>
      </c>
      <c r="D21" s="37" t="s">
        <v>106</v>
      </c>
      <c r="E21" s="141" t="s">
        <v>209</v>
      </c>
      <c r="F21" s="143" t="s">
        <v>40</v>
      </c>
      <c r="G21" s="159">
        <v>8</v>
      </c>
      <c r="H21" s="102">
        <v>13</v>
      </c>
      <c r="I21" s="102">
        <v>33</v>
      </c>
      <c r="J21" s="161">
        <v>9</v>
      </c>
      <c r="K21" s="102">
        <v>12</v>
      </c>
      <c r="L21" s="102">
        <v>32</v>
      </c>
      <c r="M21" s="82">
        <f t="shared" si="0"/>
        <v>25</v>
      </c>
      <c r="N21" s="102">
        <v>9</v>
      </c>
      <c r="O21" s="103">
        <f t="shared" si="1"/>
        <v>65</v>
      </c>
    </row>
    <row r="22" spans="1:15" s="8" customFormat="1" ht="25.5" customHeight="1">
      <c r="A22" s="44">
        <v>10</v>
      </c>
      <c r="B22" s="102">
        <v>76</v>
      </c>
      <c r="C22" s="142" t="s">
        <v>111</v>
      </c>
      <c r="D22" s="140" t="s">
        <v>89</v>
      </c>
      <c r="E22" s="141" t="s">
        <v>90</v>
      </c>
      <c r="F22" s="143" t="s">
        <v>40</v>
      </c>
      <c r="G22" s="159">
        <v>10</v>
      </c>
      <c r="H22" s="102">
        <v>11</v>
      </c>
      <c r="I22" s="102">
        <v>31</v>
      </c>
      <c r="J22" s="161">
        <v>10</v>
      </c>
      <c r="K22" s="102">
        <v>11</v>
      </c>
      <c r="L22" s="102">
        <v>31</v>
      </c>
      <c r="M22" s="82">
        <f t="shared" si="0"/>
        <v>22</v>
      </c>
      <c r="N22" s="102">
        <v>10</v>
      </c>
      <c r="O22" s="103">
        <f t="shared" si="1"/>
        <v>62</v>
      </c>
    </row>
    <row r="23" spans="1:14" ht="15.75">
      <c r="A23" s="2"/>
      <c r="B23" s="10"/>
      <c r="C23" s="10"/>
      <c r="D23" s="10"/>
      <c r="E23" s="4"/>
      <c r="F23" s="10"/>
      <c r="G23" s="4"/>
      <c r="H23" s="4"/>
      <c r="I23" s="4"/>
      <c r="J23" s="4"/>
      <c r="K23" s="4"/>
      <c r="L23" s="4"/>
      <c r="M23" s="4"/>
      <c r="N23" s="4"/>
    </row>
    <row r="24" spans="1:16" s="8" customFormat="1" ht="15.75">
      <c r="A24" s="86"/>
      <c r="B24" s="40"/>
      <c r="C24" s="87"/>
      <c r="D24" s="88"/>
      <c r="E24" s="88"/>
      <c r="F24" s="88"/>
      <c r="G24" s="89"/>
      <c r="H24" s="89"/>
      <c r="I24" s="89"/>
      <c r="J24" s="89"/>
      <c r="K24" s="89"/>
      <c r="L24" s="40"/>
      <c r="M24" s="90"/>
      <c r="N24" s="40"/>
      <c r="O24" s="91"/>
      <c r="P24" s="7"/>
    </row>
    <row r="25" spans="1:14" ht="15.75">
      <c r="A25" s="92" t="s">
        <v>8</v>
      </c>
      <c r="B25" s="93"/>
      <c r="C25" s="94"/>
      <c r="D25" s="95"/>
      <c r="E25" s="96"/>
      <c r="F25" s="93" t="s">
        <v>93</v>
      </c>
      <c r="G25" s="93"/>
      <c r="H25" s="4"/>
      <c r="I25" s="4"/>
      <c r="J25" s="4"/>
      <c r="K25" s="4"/>
      <c r="L25" s="4"/>
      <c r="M25" s="4"/>
      <c r="N25" s="4"/>
    </row>
    <row r="26" spans="1:14" ht="15.75">
      <c r="A26" s="219" t="s">
        <v>162</v>
      </c>
      <c r="B26" s="219"/>
      <c r="C26" s="219"/>
      <c r="D26" s="95"/>
      <c r="E26" s="97"/>
      <c r="F26" s="97"/>
      <c r="G26" s="97"/>
      <c r="H26" s="4"/>
      <c r="I26" s="4"/>
      <c r="J26" s="4"/>
      <c r="K26" s="4"/>
      <c r="L26" s="4"/>
      <c r="M26" s="4"/>
      <c r="N26" s="4"/>
    </row>
    <row r="27" spans="1:14" ht="15.75">
      <c r="A27" s="92"/>
      <c r="B27" s="92"/>
      <c r="C27" s="92"/>
      <c r="D27" s="95"/>
      <c r="E27" s="97"/>
      <c r="F27" s="97"/>
      <c r="G27" s="97"/>
      <c r="H27" s="4"/>
      <c r="I27" s="4"/>
      <c r="J27" s="4"/>
      <c r="K27" s="4"/>
      <c r="L27" s="4"/>
      <c r="M27" s="4"/>
      <c r="N27" s="4"/>
    </row>
    <row r="28" spans="1:14" ht="15.75">
      <c r="A28" s="92" t="s">
        <v>18</v>
      </c>
      <c r="B28" s="98"/>
      <c r="C28" s="98"/>
      <c r="D28" s="95"/>
      <c r="E28" s="98"/>
      <c r="F28" s="98" t="s">
        <v>211</v>
      </c>
      <c r="G28" s="98"/>
      <c r="H28" s="4"/>
      <c r="I28" s="4"/>
      <c r="J28" s="4"/>
      <c r="K28" s="4"/>
      <c r="L28" s="4"/>
      <c r="M28" s="4"/>
      <c r="N28" s="4"/>
    </row>
    <row r="29" spans="1:14" ht="15.75">
      <c r="A29" s="219" t="s">
        <v>212</v>
      </c>
      <c r="B29" s="219"/>
      <c r="C29" s="219"/>
      <c r="D29" s="9"/>
      <c r="E29" s="14"/>
      <c r="F29" s="14"/>
      <c r="G29" s="4"/>
      <c r="H29" s="4"/>
      <c r="I29" s="4"/>
      <c r="J29" s="4"/>
      <c r="K29" s="4"/>
      <c r="L29" s="4"/>
      <c r="M29" s="4"/>
      <c r="N29" s="4"/>
    </row>
    <row r="56" spans="6:15" ht="15.75">
      <c r="F56" s="17"/>
      <c r="G56" s="17"/>
      <c r="H56" s="17"/>
      <c r="I56" s="17"/>
      <c r="J56" s="17"/>
      <c r="K56" s="17"/>
      <c r="L56" s="17"/>
      <c r="M56" s="17"/>
      <c r="N56" s="17"/>
      <c r="O56" s="9"/>
    </row>
    <row r="57" spans="6:15" ht="15.75">
      <c r="F57" s="17"/>
      <c r="G57" s="17"/>
      <c r="H57" s="17"/>
      <c r="I57" s="17"/>
      <c r="J57" s="17"/>
      <c r="K57" s="17"/>
      <c r="L57" s="17"/>
      <c r="M57" s="17"/>
      <c r="N57" s="17"/>
      <c r="O57" s="9"/>
    </row>
    <row r="59" spans="1:5" ht="15.75">
      <c r="A59" s="1"/>
      <c r="B59" s="9"/>
      <c r="C59" s="14"/>
      <c r="D59" s="14"/>
      <c r="E59" s="17"/>
    </row>
    <row r="60" spans="1:5" ht="15.75">
      <c r="A60" s="1"/>
      <c r="B60" s="9"/>
      <c r="C60" s="14"/>
      <c r="D60" s="14"/>
      <c r="E60" s="17"/>
    </row>
  </sheetData>
  <sheetProtection selectLockedCells="1" selectUnlockedCells="1"/>
  <mergeCells count="19">
    <mergeCell ref="A29:C29"/>
    <mergeCell ref="A26:C26"/>
    <mergeCell ref="M10:M12"/>
    <mergeCell ref="N10:N12"/>
    <mergeCell ref="O10:O12"/>
    <mergeCell ref="G11:I11"/>
    <mergeCell ref="J11:L11"/>
    <mergeCell ref="E10:E12"/>
    <mergeCell ref="F10:F12"/>
    <mergeCell ref="A3:K3"/>
    <mergeCell ref="A4:K4"/>
    <mergeCell ref="A5:K5"/>
    <mergeCell ref="A6:K6"/>
    <mergeCell ref="A7:K7"/>
    <mergeCell ref="G10:L10"/>
    <mergeCell ref="A10:A12"/>
    <mergeCell ref="B10:B12"/>
    <mergeCell ref="C10:C12"/>
    <mergeCell ref="D10:D1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T57"/>
  <sheetViews>
    <sheetView view="pageBreakPreview" zoomScale="70" zoomScaleSheetLayoutView="70" workbookViewId="0" topLeftCell="A4">
      <selection activeCell="E18" sqref="E18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17.10546875" style="15" customWidth="1"/>
    <col min="4" max="4" width="15.5546875" style="15" customWidth="1"/>
    <col min="5" max="5" width="16.88671875" style="5" customWidth="1"/>
    <col min="6" max="6" width="8.6640625" style="5" customWidth="1"/>
    <col min="7" max="13" width="3.5546875" style="5" customWidth="1"/>
    <col min="14" max="14" width="5.99609375" style="5" customWidth="1"/>
    <col min="15" max="15" width="5.99609375" style="4" customWidth="1"/>
    <col min="16" max="16384" width="8.10546875" style="4" customWidth="1"/>
  </cols>
  <sheetData>
    <row r="1" spans="1:15" ht="47.2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1" s="6" customFormat="1" ht="42" customHeight="1">
      <c r="A2" s="204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20" s="6" customFormat="1" ht="10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2"/>
      <c r="M3" s="12"/>
      <c r="N3" s="12"/>
      <c r="O3" s="12"/>
      <c r="P3" s="12"/>
      <c r="Q3" s="12"/>
      <c r="R3" s="12"/>
      <c r="S3" s="12"/>
      <c r="T3" s="12"/>
    </row>
    <row r="4" spans="1:11" s="6" customFormat="1" ht="15.75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6" customFormat="1" ht="15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s="6" customFormat="1" ht="17.25" customHeight="1">
      <c r="A6" s="223" t="s">
        <v>20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5" s="6" customFormat="1" ht="17.25" customHeight="1">
      <c r="A7" s="27"/>
      <c r="B7" s="35" t="s">
        <v>26</v>
      </c>
      <c r="C7" s="27"/>
      <c r="D7" s="27"/>
      <c r="E7" s="27"/>
      <c r="F7" s="27"/>
      <c r="G7" s="27"/>
      <c r="H7" s="27"/>
      <c r="I7" s="27"/>
      <c r="J7" s="27" t="s">
        <v>65</v>
      </c>
      <c r="K7" s="27"/>
      <c r="L7" s="27"/>
      <c r="M7" s="27"/>
      <c r="N7" s="27"/>
      <c r="O7" s="27"/>
    </row>
    <row r="8" spans="1:15" ht="15.75">
      <c r="A8" s="11"/>
      <c r="B8" s="11"/>
      <c r="C8" s="11"/>
      <c r="D8" s="11"/>
      <c r="E8" s="16"/>
      <c r="F8" s="16"/>
      <c r="G8" s="16"/>
      <c r="H8" s="16"/>
      <c r="I8" s="16"/>
      <c r="J8" s="16"/>
      <c r="K8" s="16"/>
      <c r="L8" s="16"/>
      <c r="M8" s="16"/>
      <c r="N8" s="16"/>
      <c r="O8" s="11"/>
    </row>
    <row r="9" spans="1:15" s="6" customFormat="1" ht="9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8" customFormat="1" ht="12.75" customHeigh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05" t="s">
        <v>218</v>
      </c>
      <c r="H10" s="206"/>
      <c r="I10" s="206"/>
      <c r="J10" s="206"/>
      <c r="K10" s="206"/>
      <c r="L10" s="207"/>
      <c r="M10" s="211" t="s">
        <v>7</v>
      </c>
      <c r="N10" s="208" t="s">
        <v>34</v>
      </c>
      <c r="O10" s="208" t="s">
        <v>35</v>
      </c>
    </row>
    <row r="11" spans="1:15" s="8" customFormat="1" ht="12.75" customHeight="1">
      <c r="A11" s="215"/>
      <c r="B11" s="215"/>
      <c r="C11" s="215"/>
      <c r="D11" s="215"/>
      <c r="E11" s="218"/>
      <c r="F11" s="224"/>
      <c r="G11" s="209" t="s">
        <v>4</v>
      </c>
      <c r="H11" s="210"/>
      <c r="I11" s="211"/>
      <c r="J11" s="212" t="s">
        <v>5</v>
      </c>
      <c r="K11" s="210"/>
      <c r="L11" s="213"/>
      <c r="M11" s="211"/>
      <c r="N11" s="208"/>
      <c r="O11" s="208"/>
    </row>
    <row r="12" spans="1:15" s="8" customFormat="1" ht="33" customHeight="1">
      <c r="A12" s="216"/>
      <c r="B12" s="215"/>
      <c r="C12" s="215"/>
      <c r="D12" s="215"/>
      <c r="E12" s="218"/>
      <c r="F12" s="224"/>
      <c r="G12" s="23" t="s">
        <v>6</v>
      </c>
      <c r="H12" s="19" t="s">
        <v>7</v>
      </c>
      <c r="I12" s="19" t="s">
        <v>33</v>
      </c>
      <c r="J12" s="21" t="s">
        <v>6</v>
      </c>
      <c r="K12" s="19" t="s">
        <v>7</v>
      </c>
      <c r="L12" s="104" t="s">
        <v>33</v>
      </c>
      <c r="M12" s="211"/>
      <c r="N12" s="208"/>
      <c r="O12" s="208"/>
    </row>
    <row r="13" spans="1:15" s="8" customFormat="1" ht="24" customHeight="1">
      <c r="A13" s="20">
        <v>1</v>
      </c>
      <c r="B13" s="102">
        <v>707</v>
      </c>
      <c r="C13" s="142" t="s">
        <v>100</v>
      </c>
      <c r="D13" s="37" t="s">
        <v>101</v>
      </c>
      <c r="E13" s="141" t="s">
        <v>95</v>
      </c>
      <c r="F13" s="143" t="s">
        <v>43</v>
      </c>
      <c r="G13" s="32">
        <v>2</v>
      </c>
      <c r="H13" s="45">
        <v>22</v>
      </c>
      <c r="I13" s="22">
        <v>42</v>
      </c>
      <c r="J13" s="33">
        <v>1</v>
      </c>
      <c r="K13" s="46">
        <v>25</v>
      </c>
      <c r="L13" s="107">
        <v>45</v>
      </c>
      <c r="M13" s="82">
        <f aca="true" t="shared" si="0" ref="M13:M18">H13+K13</f>
        <v>47</v>
      </c>
      <c r="N13" s="22">
        <v>1</v>
      </c>
      <c r="O13" s="26">
        <f aca="true" t="shared" si="1" ref="O13:O18">I13+L13</f>
        <v>87</v>
      </c>
    </row>
    <row r="14" spans="1:15" s="8" customFormat="1" ht="24" customHeight="1">
      <c r="A14" s="20">
        <v>2</v>
      </c>
      <c r="B14" s="102">
        <v>458</v>
      </c>
      <c r="C14" s="142" t="s">
        <v>96</v>
      </c>
      <c r="D14" s="37" t="s">
        <v>97</v>
      </c>
      <c r="E14" s="141" t="s">
        <v>90</v>
      </c>
      <c r="F14" s="143" t="s">
        <v>43</v>
      </c>
      <c r="G14" s="28">
        <v>1</v>
      </c>
      <c r="H14" s="82">
        <v>25</v>
      </c>
      <c r="I14" s="25">
        <v>45</v>
      </c>
      <c r="J14" s="30">
        <v>2</v>
      </c>
      <c r="K14" s="38">
        <v>22</v>
      </c>
      <c r="L14" s="108">
        <v>42</v>
      </c>
      <c r="M14" s="82">
        <f t="shared" si="0"/>
        <v>47</v>
      </c>
      <c r="N14" s="25">
        <v>2</v>
      </c>
      <c r="O14" s="26">
        <f t="shared" si="1"/>
        <v>87</v>
      </c>
    </row>
    <row r="15" spans="1:15" s="8" customFormat="1" ht="24" customHeight="1">
      <c r="A15" s="20">
        <v>3</v>
      </c>
      <c r="B15" s="102">
        <v>740</v>
      </c>
      <c r="C15" s="142" t="s">
        <v>102</v>
      </c>
      <c r="D15" s="37" t="s">
        <v>91</v>
      </c>
      <c r="E15" s="141" t="s">
        <v>103</v>
      </c>
      <c r="F15" s="143">
        <v>1</v>
      </c>
      <c r="G15" s="28">
        <v>3</v>
      </c>
      <c r="H15" s="82">
        <v>20</v>
      </c>
      <c r="I15" s="25">
        <v>40</v>
      </c>
      <c r="J15" s="30">
        <v>3</v>
      </c>
      <c r="K15" s="38">
        <v>20</v>
      </c>
      <c r="L15" s="108">
        <v>40</v>
      </c>
      <c r="M15" s="82">
        <f t="shared" si="0"/>
        <v>40</v>
      </c>
      <c r="N15" s="25">
        <v>3</v>
      </c>
      <c r="O15" s="26">
        <f t="shared" si="1"/>
        <v>80</v>
      </c>
    </row>
    <row r="16" spans="1:15" s="8" customFormat="1" ht="24" customHeight="1">
      <c r="A16" s="20">
        <v>4</v>
      </c>
      <c r="B16" s="102">
        <v>56</v>
      </c>
      <c r="C16" s="142" t="s">
        <v>94</v>
      </c>
      <c r="D16" s="37" t="s">
        <v>91</v>
      </c>
      <c r="E16" s="141" t="s">
        <v>95</v>
      </c>
      <c r="F16" s="143" t="s">
        <v>40</v>
      </c>
      <c r="G16" s="28">
        <v>4</v>
      </c>
      <c r="H16" s="82">
        <v>18</v>
      </c>
      <c r="I16" s="25">
        <v>38</v>
      </c>
      <c r="J16" s="30">
        <v>4</v>
      </c>
      <c r="K16" s="38">
        <v>18</v>
      </c>
      <c r="L16" s="108">
        <v>38</v>
      </c>
      <c r="M16" s="82">
        <f t="shared" si="0"/>
        <v>36</v>
      </c>
      <c r="N16" s="25">
        <v>4</v>
      </c>
      <c r="O16" s="26">
        <f t="shared" si="1"/>
        <v>76</v>
      </c>
    </row>
    <row r="17" spans="1:15" s="8" customFormat="1" ht="24" customHeight="1">
      <c r="A17" s="20">
        <v>5</v>
      </c>
      <c r="B17" s="102">
        <v>642</v>
      </c>
      <c r="C17" s="142" t="s">
        <v>98</v>
      </c>
      <c r="D17" s="37" t="s">
        <v>99</v>
      </c>
      <c r="E17" s="141" t="s">
        <v>90</v>
      </c>
      <c r="F17" s="143" t="s">
        <v>43</v>
      </c>
      <c r="G17" s="28">
        <v>5</v>
      </c>
      <c r="H17" s="82">
        <v>16</v>
      </c>
      <c r="I17" s="25">
        <v>36</v>
      </c>
      <c r="J17" s="30">
        <v>5</v>
      </c>
      <c r="K17" s="38">
        <v>16</v>
      </c>
      <c r="L17" s="108">
        <v>36</v>
      </c>
      <c r="M17" s="82">
        <f t="shared" si="0"/>
        <v>32</v>
      </c>
      <c r="N17" s="25">
        <v>5</v>
      </c>
      <c r="O17" s="26">
        <f t="shared" si="1"/>
        <v>72</v>
      </c>
    </row>
    <row r="18" spans="1:15" s="8" customFormat="1" ht="24" customHeight="1">
      <c r="A18" s="20">
        <v>6</v>
      </c>
      <c r="B18" s="102">
        <v>20</v>
      </c>
      <c r="C18" s="142" t="s">
        <v>14</v>
      </c>
      <c r="D18" s="37" t="s">
        <v>91</v>
      </c>
      <c r="E18" s="141"/>
      <c r="F18" s="143" t="s">
        <v>43</v>
      </c>
      <c r="G18" s="29" t="s">
        <v>104</v>
      </c>
      <c r="H18" s="99">
        <v>0</v>
      </c>
      <c r="I18" s="24">
        <v>0</v>
      </c>
      <c r="J18" s="31" t="s">
        <v>104</v>
      </c>
      <c r="K18" s="39">
        <v>0</v>
      </c>
      <c r="L18" s="109">
        <v>0</v>
      </c>
      <c r="M18" s="82">
        <f t="shared" si="0"/>
        <v>0</v>
      </c>
      <c r="N18" s="24">
        <v>6</v>
      </c>
      <c r="O18" s="26">
        <f t="shared" si="1"/>
        <v>0</v>
      </c>
    </row>
    <row r="19" spans="1:15" ht="15.75">
      <c r="A19" s="2"/>
      <c r="B19" s="10"/>
      <c r="C19" s="10"/>
      <c r="D19" s="10"/>
      <c r="E19" s="10"/>
      <c r="G19" s="17"/>
      <c r="H19" s="17"/>
      <c r="I19" s="17"/>
      <c r="J19" s="17"/>
      <c r="K19" s="17"/>
      <c r="L19" s="17"/>
      <c r="M19" s="17"/>
      <c r="N19" s="17"/>
      <c r="O19" s="9"/>
    </row>
    <row r="20" spans="1:16" s="8" customFormat="1" ht="15.75">
      <c r="A20" s="86"/>
      <c r="B20" s="40"/>
      <c r="C20" s="87"/>
      <c r="D20" s="88"/>
      <c r="E20" s="88"/>
      <c r="F20" s="88"/>
      <c r="G20" s="89"/>
      <c r="H20" s="89"/>
      <c r="I20" s="89"/>
      <c r="J20" s="89"/>
      <c r="K20" s="89"/>
      <c r="L20" s="40"/>
      <c r="M20" s="90"/>
      <c r="N20" s="40"/>
      <c r="O20" s="91"/>
      <c r="P20" s="7"/>
    </row>
    <row r="21" spans="1:16" s="8" customFormat="1" ht="15.75">
      <c r="A21" s="86"/>
      <c r="B21" s="40"/>
      <c r="C21" s="87"/>
      <c r="D21" s="88"/>
      <c r="E21" s="88"/>
      <c r="F21" s="88"/>
      <c r="G21" s="89"/>
      <c r="H21" s="89"/>
      <c r="I21" s="89"/>
      <c r="J21" s="89"/>
      <c r="K21" s="89"/>
      <c r="L21" s="40"/>
      <c r="M21" s="90"/>
      <c r="N21" s="40"/>
      <c r="O21" s="91"/>
      <c r="P21" s="7"/>
    </row>
    <row r="22" spans="1:14" ht="15.75">
      <c r="A22" s="92" t="s">
        <v>8</v>
      </c>
      <c r="B22" s="93"/>
      <c r="C22" s="94"/>
      <c r="D22" s="95"/>
      <c r="E22" s="96"/>
      <c r="F22" s="93" t="s">
        <v>93</v>
      </c>
      <c r="G22" s="93"/>
      <c r="H22" s="4"/>
      <c r="I22" s="4"/>
      <c r="J22" s="4"/>
      <c r="K22" s="4"/>
      <c r="L22" s="4"/>
      <c r="M22" s="4"/>
      <c r="N22" s="4"/>
    </row>
    <row r="23" spans="1:14" ht="15.75">
      <c r="A23" s="219" t="s">
        <v>162</v>
      </c>
      <c r="B23" s="219"/>
      <c r="C23" s="219"/>
      <c r="D23" s="95"/>
      <c r="E23" s="97"/>
      <c r="F23" s="97"/>
      <c r="G23" s="97"/>
      <c r="H23" s="4"/>
      <c r="I23" s="4"/>
      <c r="J23" s="4"/>
      <c r="K23" s="4"/>
      <c r="L23" s="4"/>
      <c r="M23" s="4"/>
      <c r="N23" s="4"/>
    </row>
    <row r="24" spans="1:14" ht="15.75">
      <c r="A24" s="92"/>
      <c r="B24" s="92"/>
      <c r="C24" s="92"/>
      <c r="D24" s="95"/>
      <c r="E24" s="97"/>
      <c r="F24" s="97"/>
      <c r="G24" s="97"/>
      <c r="H24" s="4"/>
      <c r="I24" s="4"/>
      <c r="J24" s="4"/>
      <c r="K24" s="4"/>
      <c r="L24" s="4"/>
      <c r="M24" s="4"/>
      <c r="N24" s="4"/>
    </row>
    <row r="25" spans="1:14" ht="11.25" customHeight="1">
      <c r="A25" s="92"/>
      <c r="B25" s="97"/>
      <c r="C25" s="97"/>
      <c r="D25" s="95"/>
      <c r="E25" s="97"/>
      <c r="F25" s="97"/>
      <c r="G25" s="97"/>
      <c r="H25" s="4"/>
      <c r="I25" s="4"/>
      <c r="J25" s="4"/>
      <c r="K25" s="4"/>
      <c r="L25" s="4"/>
      <c r="M25" s="4"/>
      <c r="N25" s="4"/>
    </row>
    <row r="26" spans="1:14" ht="15.75">
      <c r="A26" s="92" t="s">
        <v>18</v>
      </c>
      <c r="B26" s="98"/>
      <c r="C26" s="98"/>
      <c r="D26" s="95"/>
      <c r="E26" s="98"/>
      <c r="F26" s="98" t="s">
        <v>211</v>
      </c>
      <c r="G26" s="98"/>
      <c r="H26" s="4"/>
      <c r="I26" s="4"/>
      <c r="J26" s="4"/>
      <c r="K26" s="4"/>
      <c r="L26" s="4"/>
      <c r="M26" s="4"/>
      <c r="N26" s="4"/>
    </row>
    <row r="27" spans="1:14" ht="15.75">
      <c r="A27" s="219" t="s">
        <v>212</v>
      </c>
      <c r="B27" s="219"/>
      <c r="C27" s="219"/>
      <c r="D27" s="9"/>
      <c r="E27" s="14"/>
      <c r="F27" s="14"/>
      <c r="G27" s="4"/>
      <c r="H27" s="4"/>
      <c r="I27" s="4"/>
      <c r="J27" s="4"/>
      <c r="K27" s="4"/>
      <c r="L27" s="4"/>
      <c r="M27" s="4"/>
      <c r="N27" s="4"/>
    </row>
    <row r="42" ht="15.75">
      <c r="F42" s="17"/>
    </row>
    <row r="43" ht="15.75">
      <c r="F43" s="17"/>
    </row>
    <row r="49" spans="7:15" ht="15.75">
      <c r="G49" s="17"/>
      <c r="H49" s="17"/>
      <c r="I49" s="17"/>
      <c r="J49" s="17"/>
      <c r="K49" s="17"/>
      <c r="L49" s="17"/>
      <c r="M49" s="17"/>
      <c r="N49" s="17"/>
      <c r="O49" s="9"/>
    </row>
    <row r="50" spans="7:15" ht="15.75">
      <c r="G50" s="17"/>
      <c r="H50" s="17"/>
      <c r="I50" s="17"/>
      <c r="J50" s="17"/>
      <c r="K50" s="17"/>
      <c r="L50" s="17"/>
      <c r="M50" s="17"/>
      <c r="N50" s="17"/>
      <c r="O50" s="9"/>
    </row>
    <row r="56" spans="1:5" ht="15.75">
      <c r="A56" s="1"/>
      <c r="B56" s="9"/>
      <c r="C56" s="14"/>
      <c r="D56" s="14"/>
      <c r="E56" s="17"/>
    </row>
    <row r="57" spans="1:5" ht="15.75">
      <c r="A57" s="1"/>
      <c r="B57" s="9"/>
      <c r="C57" s="14"/>
      <c r="D57" s="14"/>
      <c r="E57" s="17"/>
    </row>
  </sheetData>
  <sheetProtection selectLockedCells="1" selectUnlockedCells="1"/>
  <mergeCells count="19">
    <mergeCell ref="A27:C27"/>
    <mergeCell ref="N10:N12"/>
    <mergeCell ref="O10:O12"/>
    <mergeCell ref="G11:I11"/>
    <mergeCell ref="J11:L11"/>
    <mergeCell ref="A6:K6"/>
    <mergeCell ref="G10:L10"/>
    <mergeCell ref="M10:M12"/>
    <mergeCell ref="A23:C23"/>
    <mergeCell ref="A2:K2"/>
    <mergeCell ref="A10:A12"/>
    <mergeCell ref="B10:B12"/>
    <mergeCell ref="C10:C12"/>
    <mergeCell ref="D10:D12"/>
    <mergeCell ref="E10:E12"/>
    <mergeCell ref="F10:F12"/>
    <mergeCell ref="A3:K3"/>
    <mergeCell ref="A4:K4"/>
    <mergeCell ref="A5:K5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59"/>
  <sheetViews>
    <sheetView view="pageBreakPreview" zoomScale="70" zoomScaleSheetLayoutView="70" workbookViewId="0" topLeftCell="A1">
      <selection activeCell="E15" sqref="E15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21.88671875" style="15" customWidth="1"/>
    <col min="4" max="4" width="17.21484375" style="15" customWidth="1"/>
    <col min="5" max="5" width="15.5546875" style="5" customWidth="1"/>
    <col min="6" max="6" width="8.6640625" style="5" customWidth="1"/>
    <col min="7" max="13" width="3.5546875" style="5" customWidth="1"/>
    <col min="14" max="14" width="5.99609375" style="5" customWidth="1"/>
    <col min="15" max="15" width="5.99609375" style="4" customWidth="1"/>
    <col min="16" max="16384" width="8.10546875" style="4" customWidth="1"/>
  </cols>
  <sheetData>
    <row r="1" spans="1:15" ht="46.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1" s="6" customFormat="1" ht="47.25" customHeight="1">
      <c r="A2" s="204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20" s="6" customFormat="1" ht="17.2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2"/>
      <c r="M3" s="12"/>
      <c r="N3" s="12"/>
      <c r="O3" s="12"/>
      <c r="P3" s="12"/>
      <c r="Q3" s="12"/>
      <c r="R3" s="12"/>
      <c r="S3" s="12"/>
      <c r="T3" s="12"/>
    </row>
    <row r="4" spans="1:11" s="6" customFormat="1" ht="15.75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6" customFormat="1" ht="15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s="6" customFormat="1" ht="17.25" customHeight="1">
      <c r="A6" s="223" t="s">
        <v>67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5" s="6" customFormat="1" ht="17.25" customHeight="1">
      <c r="A7" s="27"/>
      <c r="B7" s="35" t="s">
        <v>26</v>
      </c>
      <c r="C7" s="27"/>
      <c r="D7" s="27"/>
      <c r="E7" s="27"/>
      <c r="F7" s="27"/>
      <c r="G7" s="27"/>
      <c r="H7" s="27"/>
      <c r="I7" s="27"/>
      <c r="J7" s="27" t="s">
        <v>65</v>
      </c>
      <c r="K7" s="27"/>
      <c r="L7" s="27"/>
      <c r="M7" s="27"/>
      <c r="N7" s="27"/>
      <c r="O7" s="27"/>
    </row>
    <row r="8" spans="1:15" s="6" customFormat="1" ht="17.25" customHeight="1">
      <c r="A8" s="27"/>
      <c r="B8" s="35"/>
      <c r="C8" s="27"/>
      <c r="D8" s="27"/>
      <c r="E8" s="27"/>
      <c r="F8" s="16"/>
      <c r="G8" s="27"/>
      <c r="H8" s="27"/>
      <c r="I8" s="27"/>
      <c r="J8" s="27"/>
      <c r="K8" s="27"/>
      <c r="L8" s="27"/>
      <c r="M8" s="27"/>
      <c r="N8" s="27"/>
      <c r="O8" s="27"/>
    </row>
    <row r="9" spans="1:15" s="6" customFormat="1" ht="9.75" customHeight="1" thickBot="1">
      <c r="A9" s="13"/>
      <c r="B9" s="13"/>
      <c r="C9" s="13"/>
      <c r="D9" s="13"/>
      <c r="E9" s="13"/>
      <c r="F9" s="13"/>
      <c r="G9" s="16"/>
      <c r="H9" s="16"/>
      <c r="I9" s="16"/>
      <c r="J9" s="16"/>
      <c r="K9" s="16"/>
      <c r="L9" s="16"/>
      <c r="M9" s="16"/>
      <c r="N9" s="16"/>
      <c r="O9" s="11"/>
    </row>
    <row r="10" spans="1:15" s="8" customFormat="1" ht="12.75" customHeight="1" thickBo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28" t="s">
        <v>218</v>
      </c>
      <c r="H10" s="229"/>
      <c r="I10" s="229"/>
      <c r="J10" s="229"/>
      <c r="K10" s="229"/>
      <c r="L10" s="230"/>
      <c r="M10" s="227" t="s">
        <v>7</v>
      </c>
      <c r="N10" s="208" t="s">
        <v>34</v>
      </c>
      <c r="O10" s="208" t="s">
        <v>35</v>
      </c>
    </row>
    <row r="11" spans="1:15" s="8" customFormat="1" ht="12.75" customHeight="1" thickBot="1">
      <c r="A11" s="215"/>
      <c r="B11" s="215"/>
      <c r="C11" s="215"/>
      <c r="D11" s="215"/>
      <c r="E11" s="218"/>
      <c r="F11" s="224"/>
      <c r="G11" s="209" t="s">
        <v>4</v>
      </c>
      <c r="H11" s="210"/>
      <c r="I11" s="210"/>
      <c r="J11" s="232" t="s">
        <v>5</v>
      </c>
      <c r="K11" s="233"/>
      <c r="L11" s="234"/>
      <c r="M11" s="231"/>
      <c r="N11" s="208"/>
      <c r="O11" s="208"/>
    </row>
    <row r="12" spans="1:15" s="8" customFormat="1" ht="33" customHeight="1">
      <c r="A12" s="216"/>
      <c r="B12" s="215"/>
      <c r="C12" s="215"/>
      <c r="D12" s="215"/>
      <c r="E12" s="218"/>
      <c r="F12" s="224"/>
      <c r="G12" s="23" t="s">
        <v>6</v>
      </c>
      <c r="H12" s="19" t="s">
        <v>7</v>
      </c>
      <c r="I12" s="19" t="s">
        <v>33</v>
      </c>
      <c r="J12" s="43" t="s">
        <v>6</v>
      </c>
      <c r="K12" s="34" t="s">
        <v>7</v>
      </c>
      <c r="L12" s="112" t="s">
        <v>33</v>
      </c>
      <c r="M12" s="231"/>
      <c r="N12" s="208"/>
      <c r="O12" s="208"/>
    </row>
    <row r="13" spans="1:15" s="8" customFormat="1" ht="27" customHeight="1">
      <c r="A13" s="20">
        <v>1</v>
      </c>
      <c r="B13" s="136">
        <v>90</v>
      </c>
      <c r="C13" s="137" t="s">
        <v>84</v>
      </c>
      <c r="D13" s="37" t="s">
        <v>85</v>
      </c>
      <c r="E13" s="37"/>
      <c r="F13" s="139" t="s">
        <v>43</v>
      </c>
      <c r="G13" s="32">
        <v>1</v>
      </c>
      <c r="H13" s="45">
        <v>25</v>
      </c>
      <c r="I13" s="22">
        <v>45</v>
      </c>
      <c r="J13" s="33">
        <v>1</v>
      </c>
      <c r="K13" s="46">
        <v>25</v>
      </c>
      <c r="L13" s="107">
        <v>45</v>
      </c>
      <c r="M13" s="82">
        <f aca="true" t="shared" si="0" ref="M13:M22">H13+K13</f>
        <v>50</v>
      </c>
      <c r="N13" s="18">
        <v>1</v>
      </c>
      <c r="O13" s="83">
        <f aca="true" t="shared" si="1" ref="O13:O22">I13+L13</f>
        <v>90</v>
      </c>
    </row>
    <row r="14" spans="1:15" s="8" customFormat="1" ht="27" customHeight="1">
      <c r="A14" s="20">
        <v>2</v>
      </c>
      <c r="B14" s="136">
        <v>13</v>
      </c>
      <c r="C14" s="137" t="s">
        <v>23</v>
      </c>
      <c r="D14" s="37" t="s">
        <v>77</v>
      </c>
      <c r="E14" s="37" t="s">
        <v>78</v>
      </c>
      <c r="F14" s="138" t="s">
        <v>43</v>
      </c>
      <c r="G14" s="32">
        <v>2</v>
      </c>
      <c r="H14" s="45">
        <v>22</v>
      </c>
      <c r="I14" s="22">
        <v>42</v>
      </c>
      <c r="J14" s="33">
        <v>2</v>
      </c>
      <c r="K14" s="46">
        <v>22</v>
      </c>
      <c r="L14" s="107">
        <v>42</v>
      </c>
      <c r="M14" s="82">
        <f t="shared" si="0"/>
        <v>44</v>
      </c>
      <c r="N14" s="18">
        <v>2</v>
      </c>
      <c r="O14" s="83">
        <f t="shared" si="1"/>
        <v>84</v>
      </c>
    </row>
    <row r="15" spans="1:15" s="8" customFormat="1" ht="27" customHeight="1">
      <c r="A15" s="20">
        <v>3</v>
      </c>
      <c r="B15" s="136">
        <v>111</v>
      </c>
      <c r="C15" s="137" t="s">
        <v>16</v>
      </c>
      <c r="D15" s="140" t="s">
        <v>89</v>
      </c>
      <c r="E15" s="141" t="s">
        <v>90</v>
      </c>
      <c r="F15" s="138" t="s">
        <v>43</v>
      </c>
      <c r="G15" s="28">
        <v>4</v>
      </c>
      <c r="H15" s="82">
        <v>18</v>
      </c>
      <c r="I15" s="25">
        <v>38</v>
      </c>
      <c r="J15" s="30">
        <v>3</v>
      </c>
      <c r="K15" s="38">
        <v>20</v>
      </c>
      <c r="L15" s="108">
        <v>40</v>
      </c>
      <c r="M15" s="82">
        <f t="shared" si="0"/>
        <v>38</v>
      </c>
      <c r="N15" s="18">
        <v>3</v>
      </c>
      <c r="O15" s="83">
        <f t="shared" si="1"/>
        <v>78</v>
      </c>
    </row>
    <row r="16" spans="1:15" s="8" customFormat="1" ht="27" customHeight="1">
      <c r="A16" s="20">
        <v>4</v>
      </c>
      <c r="B16" s="136">
        <v>91</v>
      </c>
      <c r="C16" s="137" t="s">
        <v>86</v>
      </c>
      <c r="D16" s="37" t="s">
        <v>77</v>
      </c>
      <c r="E16" s="37" t="s">
        <v>78</v>
      </c>
      <c r="F16" s="138" t="s">
        <v>43</v>
      </c>
      <c r="G16" s="32">
        <v>5</v>
      </c>
      <c r="H16" s="45">
        <v>16</v>
      </c>
      <c r="I16" s="22">
        <v>36</v>
      </c>
      <c r="J16" s="33">
        <v>4</v>
      </c>
      <c r="K16" s="46">
        <v>18</v>
      </c>
      <c r="L16" s="107">
        <v>38</v>
      </c>
      <c r="M16" s="82">
        <f t="shared" si="0"/>
        <v>34</v>
      </c>
      <c r="N16" s="18">
        <v>4</v>
      </c>
      <c r="O16" s="83">
        <f t="shared" si="1"/>
        <v>74</v>
      </c>
    </row>
    <row r="17" spans="1:15" s="8" customFormat="1" ht="27" customHeight="1">
      <c r="A17" s="20">
        <v>5</v>
      </c>
      <c r="B17" s="136">
        <v>339</v>
      </c>
      <c r="C17" s="137" t="s">
        <v>38</v>
      </c>
      <c r="D17" s="37" t="s">
        <v>91</v>
      </c>
      <c r="E17" s="37"/>
      <c r="F17" s="139" t="s">
        <v>40</v>
      </c>
      <c r="G17" s="32">
        <v>7</v>
      </c>
      <c r="H17" s="45">
        <v>14</v>
      </c>
      <c r="I17" s="22">
        <v>34</v>
      </c>
      <c r="J17" s="33">
        <v>5</v>
      </c>
      <c r="K17" s="46">
        <v>16</v>
      </c>
      <c r="L17" s="107">
        <v>36</v>
      </c>
      <c r="M17" s="82">
        <f t="shared" si="0"/>
        <v>30</v>
      </c>
      <c r="N17" s="18">
        <v>5</v>
      </c>
      <c r="O17" s="83">
        <f t="shared" si="1"/>
        <v>70</v>
      </c>
    </row>
    <row r="18" spans="1:15" s="8" customFormat="1" ht="27" customHeight="1">
      <c r="A18" s="20">
        <v>6</v>
      </c>
      <c r="B18" s="136">
        <v>85</v>
      </c>
      <c r="C18" s="137" t="s">
        <v>82</v>
      </c>
      <c r="D18" s="37" t="s">
        <v>83</v>
      </c>
      <c r="E18" s="37"/>
      <c r="F18" s="139">
        <v>1</v>
      </c>
      <c r="G18" s="32">
        <v>8</v>
      </c>
      <c r="H18" s="45">
        <v>13</v>
      </c>
      <c r="I18" s="22">
        <v>33</v>
      </c>
      <c r="J18" s="33">
        <v>6</v>
      </c>
      <c r="K18" s="46">
        <v>15</v>
      </c>
      <c r="L18" s="107">
        <v>35</v>
      </c>
      <c r="M18" s="82">
        <f t="shared" si="0"/>
        <v>28</v>
      </c>
      <c r="N18" s="18">
        <v>6</v>
      </c>
      <c r="O18" s="83">
        <f t="shared" si="1"/>
        <v>68</v>
      </c>
    </row>
    <row r="19" spans="1:15" s="8" customFormat="1" ht="27" customHeight="1">
      <c r="A19" s="20">
        <v>7</v>
      </c>
      <c r="B19" s="136">
        <v>10</v>
      </c>
      <c r="C19" s="137" t="s">
        <v>44</v>
      </c>
      <c r="D19" s="37" t="s">
        <v>77</v>
      </c>
      <c r="E19" s="37"/>
      <c r="F19" s="138" t="s">
        <v>40</v>
      </c>
      <c r="G19" s="32">
        <v>9</v>
      </c>
      <c r="H19" s="45">
        <v>12</v>
      </c>
      <c r="I19" s="22">
        <v>32</v>
      </c>
      <c r="J19" s="33">
        <v>7</v>
      </c>
      <c r="K19" s="46">
        <v>14</v>
      </c>
      <c r="L19" s="107">
        <v>34</v>
      </c>
      <c r="M19" s="82">
        <f t="shared" si="0"/>
        <v>26</v>
      </c>
      <c r="N19" s="18">
        <v>7</v>
      </c>
      <c r="O19" s="83">
        <f t="shared" si="1"/>
        <v>66</v>
      </c>
    </row>
    <row r="20" spans="1:15" s="8" customFormat="1" ht="27" customHeight="1">
      <c r="A20" s="20">
        <v>8</v>
      </c>
      <c r="B20" s="136">
        <v>109</v>
      </c>
      <c r="C20" s="137" t="s">
        <v>87</v>
      </c>
      <c r="D20" s="37" t="s">
        <v>88</v>
      </c>
      <c r="E20" s="37"/>
      <c r="F20" s="138" t="s">
        <v>40</v>
      </c>
      <c r="G20" s="28">
        <v>3</v>
      </c>
      <c r="H20" s="82">
        <v>20</v>
      </c>
      <c r="I20" s="25">
        <v>40</v>
      </c>
      <c r="J20" s="30" t="s">
        <v>104</v>
      </c>
      <c r="K20" s="38">
        <v>0</v>
      </c>
      <c r="L20" s="108">
        <v>0</v>
      </c>
      <c r="M20" s="82">
        <f t="shared" si="0"/>
        <v>20</v>
      </c>
      <c r="N20" s="18">
        <v>8</v>
      </c>
      <c r="O20" s="83">
        <f t="shared" si="1"/>
        <v>40</v>
      </c>
    </row>
    <row r="21" spans="1:15" s="8" customFormat="1" ht="27" customHeight="1">
      <c r="A21" s="20">
        <v>9</v>
      </c>
      <c r="B21" s="136">
        <v>51</v>
      </c>
      <c r="C21" s="137" t="s">
        <v>31</v>
      </c>
      <c r="D21" s="37" t="s">
        <v>79</v>
      </c>
      <c r="E21" s="37"/>
      <c r="F21" s="138" t="s">
        <v>40</v>
      </c>
      <c r="G21" s="32">
        <v>6</v>
      </c>
      <c r="H21" s="36">
        <v>15</v>
      </c>
      <c r="I21" s="22">
        <v>35</v>
      </c>
      <c r="J21" s="33" t="s">
        <v>150</v>
      </c>
      <c r="K21" s="36">
        <v>0</v>
      </c>
      <c r="L21" s="107">
        <v>0</v>
      </c>
      <c r="M21" s="82">
        <f t="shared" si="0"/>
        <v>15</v>
      </c>
      <c r="N21" s="18">
        <v>9</v>
      </c>
      <c r="O21" s="83">
        <f t="shared" si="1"/>
        <v>35</v>
      </c>
    </row>
    <row r="22" spans="1:15" s="8" customFormat="1" ht="27" customHeight="1">
      <c r="A22" s="20">
        <v>10</v>
      </c>
      <c r="B22" s="136">
        <v>58</v>
      </c>
      <c r="C22" s="137" t="s">
        <v>80</v>
      </c>
      <c r="D22" s="37" t="s">
        <v>81</v>
      </c>
      <c r="E22" s="37"/>
      <c r="F22" s="138" t="s">
        <v>40</v>
      </c>
      <c r="G22" s="32" t="s">
        <v>92</v>
      </c>
      <c r="H22" s="36">
        <v>0</v>
      </c>
      <c r="I22" s="22">
        <v>0</v>
      </c>
      <c r="J22" s="33" t="s">
        <v>151</v>
      </c>
      <c r="K22" s="36">
        <v>0</v>
      </c>
      <c r="L22" s="107">
        <v>0</v>
      </c>
      <c r="M22" s="82">
        <f t="shared" si="0"/>
        <v>0</v>
      </c>
      <c r="N22" s="18">
        <v>10</v>
      </c>
      <c r="O22" s="83">
        <f t="shared" si="1"/>
        <v>0</v>
      </c>
    </row>
    <row r="23" spans="1:14" ht="15.75">
      <c r="A23" s="2"/>
      <c r="B23" s="10"/>
      <c r="C23" s="10"/>
      <c r="D23" s="10"/>
      <c r="E23" s="4"/>
      <c r="G23" s="4"/>
      <c r="H23" s="4"/>
      <c r="I23" s="4"/>
      <c r="J23" s="4"/>
      <c r="K23" s="4"/>
      <c r="L23" s="4"/>
      <c r="M23" s="4"/>
      <c r="N23" s="4"/>
    </row>
    <row r="24" spans="1:16" s="8" customFormat="1" ht="15.75">
      <c r="A24" s="86"/>
      <c r="B24" s="40"/>
      <c r="C24" s="87"/>
      <c r="D24" s="88"/>
      <c r="E24" s="88"/>
      <c r="F24" s="88"/>
      <c r="G24" s="89"/>
      <c r="H24" s="89"/>
      <c r="I24" s="89"/>
      <c r="J24" s="89"/>
      <c r="K24" s="89"/>
      <c r="L24" s="40"/>
      <c r="M24" s="90"/>
      <c r="N24" s="40"/>
      <c r="O24" s="91"/>
      <c r="P24" s="7"/>
    </row>
    <row r="25" spans="1:14" ht="15.75">
      <c r="A25" s="92" t="s">
        <v>8</v>
      </c>
      <c r="B25" s="93"/>
      <c r="C25" s="94"/>
      <c r="D25" s="95"/>
      <c r="E25" s="96"/>
      <c r="F25" s="93" t="s">
        <v>93</v>
      </c>
      <c r="G25" s="93"/>
      <c r="H25" s="4"/>
      <c r="I25" s="4"/>
      <c r="J25" s="4"/>
      <c r="K25" s="4"/>
      <c r="L25" s="4"/>
      <c r="M25" s="4"/>
      <c r="N25" s="4"/>
    </row>
    <row r="26" spans="1:14" ht="15.75">
      <c r="A26" s="219" t="s">
        <v>162</v>
      </c>
      <c r="B26" s="219"/>
      <c r="C26" s="219"/>
      <c r="D26" s="95"/>
      <c r="E26" s="97"/>
      <c r="F26" s="97"/>
      <c r="G26" s="97"/>
      <c r="H26" s="4"/>
      <c r="I26" s="4"/>
      <c r="J26" s="4"/>
      <c r="K26" s="4"/>
      <c r="L26" s="4"/>
      <c r="M26" s="4"/>
      <c r="N26" s="4"/>
    </row>
    <row r="27" spans="1:14" ht="15.75">
      <c r="A27" s="92"/>
      <c r="B27" s="92"/>
      <c r="C27" s="92"/>
      <c r="D27" s="95"/>
      <c r="E27" s="97"/>
      <c r="F27" s="97"/>
      <c r="G27" s="97"/>
      <c r="H27" s="4"/>
      <c r="I27" s="4"/>
      <c r="J27" s="4"/>
      <c r="K27" s="4"/>
      <c r="L27" s="4"/>
      <c r="M27" s="4"/>
      <c r="N27" s="4"/>
    </row>
    <row r="28" spans="1:14" ht="11.25" customHeight="1">
      <c r="A28" s="92"/>
      <c r="B28" s="97"/>
      <c r="C28" s="97"/>
      <c r="D28" s="95"/>
      <c r="E28" s="97"/>
      <c r="F28" s="97"/>
      <c r="G28" s="97"/>
      <c r="H28" s="4"/>
      <c r="I28" s="4"/>
      <c r="J28" s="4"/>
      <c r="K28" s="4"/>
      <c r="L28" s="4"/>
      <c r="M28" s="4"/>
      <c r="N28" s="4"/>
    </row>
    <row r="29" spans="1:14" ht="15.75">
      <c r="A29" s="92" t="s">
        <v>18</v>
      </c>
      <c r="B29" s="98"/>
      <c r="C29" s="98"/>
      <c r="D29" s="95"/>
      <c r="E29" s="98"/>
      <c r="F29" s="98" t="s">
        <v>211</v>
      </c>
      <c r="G29" s="98"/>
      <c r="H29" s="4"/>
      <c r="I29" s="4"/>
      <c r="J29" s="4"/>
      <c r="K29" s="4"/>
      <c r="L29" s="4"/>
      <c r="M29" s="4"/>
      <c r="N29" s="4"/>
    </row>
    <row r="30" spans="1:14" ht="15.75">
      <c r="A30" s="219" t="s">
        <v>212</v>
      </c>
      <c r="B30" s="219"/>
      <c r="C30" s="219"/>
      <c r="D30" s="9"/>
      <c r="E30" s="14"/>
      <c r="F30" s="14"/>
      <c r="G30" s="4"/>
      <c r="H30" s="4"/>
      <c r="I30" s="4"/>
      <c r="J30" s="4"/>
      <c r="K30" s="4"/>
      <c r="L30" s="4"/>
      <c r="M30" s="4"/>
      <c r="N30" s="4"/>
    </row>
    <row r="48" ht="15.75">
      <c r="F48" s="17"/>
    </row>
    <row r="49" ht="15.75">
      <c r="F49" s="17"/>
    </row>
    <row r="55" spans="7:15" ht="15.75">
      <c r="G55" s="17"/>
      <c r="H55" s="17"/>
      <c r="I55" s="17"/>
      <c r="J55" s="17"/>
      <c r="K55" s="17"/>
      <c r="L55" s="17"/>
      <c r="M55" s="17"/>
      <c r="N55" s="17"/>
      <c r="O55" s="9"/>
    </row>
    <row r="56" spans="7:15" ht="15.75">
      <c r="G56" s="17"/>
      <c r="H56" s="17"/>
      <c r="I56" s="17"/>
      <c r="J56" s="17"/>
      <c r="K56" s="17"/>
      <c r="L56" s="17"/>
      <c r="M56" s="17"/>
      <c r="N56" s="17"/>
      <c r="O56" s="9"/>
    </row>
    <row r="58" spans="1:5" ht="15.75">
      <c r="A58" s="1"/>
      <c r="B58" s="9"/>
      <c r="C58" s="14"/>
      <c r="D58" s="14"/>
      <c r="E58" s="17"/>
    </row>
    <row r="59" spans="1:5" ht="15.75">
      <c r="A59" s="1"/>
      <c r="B59" s="9"/>
      <c r="C59" s="14"/>
      <c r="D59" s="14"/>
      <c r="E59" s="17"/>
    </row>
  </sheetData>
  <sheetProtection selectLockedCells="1" selectUnlockedCells="1"/>
  <mergeCells count="19">
    <mergeCell ref="A26:C26"/>
    <mergeCell ref="A30:C30"/>
    <mergeCell ref="N10:N12"/>
    <mergeCell ref="O10:O12"/>
    <mergeCell ref="G11:I11"/>
    <mergeCell ref="J11:L11"/>
    <mergeCell ref="B10:B12"/>
    <mergeCell ref="C10:C12"/>
    <mergeCell ref="D10:D12"/>
    <mergeCell ref="E10:E12"/>
    <mergeCell ref="G10:L10"/>
    <mergeCell ref="M10:M12"/>
    <mergeCell ref="A2:K2"/>
    <mergeCell ref="A3:K3"/>
    <mergeCell ref="A4:K4"/>
    <mergeCell ref="A5:K5"/>
    <mergeCell ref="A6:K6"/>
    <mergeCell ref="A10:A12"/>
    <mergeCell ref="F10:F1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T61"/>
  <sheetViews>
    <sheetView view="pageBreakPreview" zoomScale="85" zoomScaleSheetLayoutView="85" workbookViewId="0" topLeftCell="A6">
      <selection activeCell="D20" sqref="D20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17.21484375" style="15" customWidth="1"/>
    <col min="4" max="4" width="20.5546875" style="15" customWidth="1"/>
    <col min="5" max="5" width="15.4453125" style="5" customWidth="1"/>
    <col min="6" max="6" width="8.6640625" style="5" customWidth="1"/>
    <col min="7" max="7" width="3.88671875" style="5" customWidth="1"/>
    <col min="8" max="13" width="3.5546875" style="5" customWidth="1"/>
    <col min="14" max="14" width="5.99609375" style="5" customWidth="1"/>
    <col min="15" max="15" width="5.99609375" style="4" customWidth="1"/>
    <col min="16" max="16384" width="8.10546875" style="4" customWidth="1"/>
  </cols>
  <sheetData>
    <row r="1" spans="1:15" ht="45.7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1" s="6" customFormat="1" ht="39.75" customHeight="1">
      <c r="A2" s="204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20" s="6" customFormat="1" ht="10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2"/>
      <c r="M3" s="12"/>
      <c r="N3" s="12"/>
      <c r="O3" s="12"/>
      <c r="P3" s="12"/>
      <c r="Q3" s="12"/>
      <c r="R3" s="12"/>
      <c r="S3" s="12"/>
      <c r="T3" s="12"/>
    </row>
    <row r="4" spans="1:11" s="6" customFormat="1" ht="15.75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6" customFormat="1" ht="15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s="6" customFormat="1" ht="17.25" customHeight="1">
      <c r="A6" s="223" t="s">
        <v>19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5" s="6" customFormat="1" ht="17.25" customHeight="1">
      <c r="A7" s="27"/>
      <c r="B7" s="35" t="s">
        <v>26</v>
      </c>
      <c r="C7" s="27"/>
      <c r="D7" s="27"/>
      <c r="E7" s="27"/>
      <c r="F7" s="27"/>
      <c r="G7" s="27"/>
      <c r="H7" s="27"/>
      <c r="I7" s="27"/>
      <c r="J7" s="27" t="s">
        <v>65</v>
      </c>
      <c r="K7" s="27"/>
      <c r="L7" s="27"/>
      <c r="M7" s="27"/>
      <c r="N7" s="27"/>
      <c r="O7" s="27"/>
    </row>
    <row r="8" spans="1:15" s="6" customFormat="1" ht="17.25" customHeight="1">
      <c r="A8" s="27"/>
      <c r="B8" s="35"/>
      <c r="C8" s="27"/>
      <c r="D8" s="27"/>
      <c r="E8" s="27"/>
      <c r="F8" s="16"/>
      <c r="G8" s="27"/>
      <c r="H8" s="27"/>
      <c r="I8" s="27"/>
      <c r="J8" s="27"/>
      <c r="K8" s="27"/>
      <c r="L8" s="27"/>
      <c r="M8" s="27"/>
      <c r="N8" s="27"/>
      <c r="O8" s="27"/>
    </row>
    <row r="9" spans="1:15" s="6" customFormat="1" ht="9.75" customHeight="1" thickBot="1">
      <c r="A9" s="13"/>
      <c r="B9" s="13"/>
      <c r="C9" s="13"/>
      <c r="D9" s="13"/>
      <c r="E9" s="13"/>
      <c r="F9" s="13"/>
      <c r="G9" s="16"/>
      <c r="H9" s="16"/>
      <c r="I9" s="16"/>
      <c r="J9" s="16"/>
      <c r="K9" s="16"/>
      <c r="L9" s="16"/>
      <c r="M9" s="16"/>
      <c r="N9" s="16"/>
      <c r="O9" s="11"/>
    </row>
    <row r="10" spans="1:15" s="8" customFormat="1" ht="12.75" customHeigh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28" t="s">
        <v>218</v>
      </c>
      <c r="H10" s="229"/>
      <c r="I10" s="229"/>
      <c r="J10" s="229"/>
      <c r="K10" s="229"/>
      <c r="L10" s="230"/>
      <c r="M10" s="227" t="s">
        <v>7</v>
      </c>
      <c r="N10" s="214" t="s">
        <v>34</v>
      </c>
      <c r="O10" s="214" t="s">
        <v>35</v>
      </c>
    </row>
    <row r="11" spans="1:15" s="8" customFormat="1" ht="12.75" customHeight="1">
      <c r="A11" s="215"/>
      <c r="B11" s="215"/>
      <c r="C11" s="215"/>
      <c r="D11" s="215"/>
      <c r="E11" s="218"/>
      <c r="F11" s="224"/>
      <c r="G11" s="209" t="s">
        <v>4</v>
      </c>
      <c r="H11" s="210"/>
      <c r="I11" s="211"/>
      <c r="J11" s="208" t="s">
        <v>5</v>
      </c>
      <c r="K11" s="208"/>
      <c r="L11" s="208"/>
      <c r="M11" s="231"/>
      <c r="N11" s="215"/>
      <c r="O11" s="215"/>
    </row>
    <row r="12" spans="1:15" s="8" customFormat="1" ht="33" customHeight="1" thickBot="1">
      <c r="A12" s="216"/>
      <c r="B12" s="216"/>
      <c r="C12" s="216"/>
      <c r="D12" s="216"/>
      <c r="E12" s="235"/>
      <c r="F12" s="224"/>
      <c r="G12" s="23" t="s">
        <v>6</v>
      </c>
      <c r="H12" s="19" t="s">
        <v>7</v>
      </c>
      <c r="I12" s="19" t="s">
        <v>33</v>
      </c>
      <c r="J12" s="43" t="s">
        <v>6</v>
      </c>
      <c r="K12" s="34" t="s">
        <v>7</v>
      </c>
      <c r="L12" s="112" t="s">
        <v>33</v>
      </c>
      <c r="M12" s="231"/>
      <c r="N12" s="215"/>
      <c r="O12" s="215"/>
    </row>
    <row r="13" spans="1:15" s="8" customFormat="1" ht="17.25" customHeight="1">
      <c r="A13" s="20">
        <v>1</v>
      </c>
      <c r="B13" s="102">
        <v>99</v>
      </c>
      <c r="C13" s="142" t="s">
        <v>168</v>
      </c>
      <c r="D13" s="165" t="s">
        <v>118</v>
      </c>
      <c r="E13" s="141" t="s">
        <v>169</v>
      </c>
      <c r="F13" s="143">
        <v>1</v>
      </c>
      <c r="G13" s="182">
        <v>1</v>
      </c>
      <c r="H13" s="183">
        <v>25</v>
      </c>
      <c r="I13" s="183">
        <v>45</v>
      </c>
      <c r="J13" s="182">
        <v>1</v>
      </c>
      <c r="K13" s="183">
        <v>25</v>
      </c>
      <c r="L13" s="183">
        <v>45</v>
      </c>
      <c r="M13" s="110">
        <f aca="true" t="shared" si="0" ref="M13:M22">H13+K13</f>
        <v>50</v>
      </c>
      <c r="N13" s="20">
        <v>1</v>
      </c>
      <c r="O13" s="41">
        <f aca="true" t="shared" si="1" ref="O13:O22">I13+L13</f>
        <v>90</v>
      </c>
    </row>
    <row r="14" spans="1:15" s="8" customFormat="1" ht="17.25" customHeight="1">
      <c r="A14" s="20">
        <v>2</v>
      </c>
      <c r="B14" s="102">
        <v>142</v>
      </c>
      <c r="C14" s="142" t="s">
        <v>170</v>
      </c>
      <c r="D14" s="166" t="s">
        <v>107</v>
      </c>
      <c r="E14" s="141" t="s">
        <v>146</v>
      </c>
      <c r="F14" s="143" t="s">
        <v>40</v>
      </c>
      <c r="G14" s="32">
        <v>2</v>
      </c>
      <c r="H14" s="45">
        <v>22</v>
      </c>
      <c r="I14" s="22">
        <v>42</v>
      </c>
      <c r="J14" s="32">
        <v>2</v>
      </c>
      <c r="K14" s="45">
        <v>22</v>
      </c>
      <c r="L14" s="22">
        <v>42</v>
      </c>
      <c r="M14" s="82">
        <f t="shared" si="0"/>
        <v>44</v>
      </c>
      <c r="N14" s="20">
        <v>2</v>
      </c>
      <c r="O14" s="42">
        <f t="shared" si="1"/>
        <v>84</v>
      </c>
    </row>
    <row r="15" spans="1:15" s="8" customFormat="1" ht="17.25" customHeight="1">
      <c r="A15" s="20">
        <v>3</v>
      </c>
      <c r="B15" s="102">
        <v>1</v>
      </c>
      <c r="C15" s="142" t="s">
        <v>163</v>
      </c>
      <c r="D15" s="164" t="s">
        <v>137</v>
      </c>
      <c r="E15" s="141" t="s">
        <v>95</v>
      </c>
      <c r="F15" s="143" t="s">
        <v>40</v>
      </c>
      <c r="G15" s="28">
        <v>3</v>
      </c>
      <c r="H15" s="82">
        <v>20</v>
      </c>
      <c r="I15" s="25">
        <v>40</v>
      </c>
      <c r="J15" s="30">
        <v>3</v>
      </c>
      <c r="K15" s="38">
        <v>20</v>
      </c>
      <c r="L15" s="108">
        <v>40</v>
      </c>
      <c r="M15" s="82">
        <f t="shared" si="0"/>
        <v>40</v>
      </c>
      <c r="N15" s="20">
        <v>3</v>
      </c>
      <c r="O15" s="42">
        <f t="shared" si="1"/>
        <v>80</v>
      </c>
    </row>
    <row r="16" spans="1:15" s="8" customFormat="1" ht="17.25" customHeight="1">
      <c r="A16" s="20">
        <v>4</v>
      </c>
      <c r="B16" s="102">
        <v>2</v>
      </c>
      <c r="C16" s="142" t="s">
        <v>164</v>
      </c>
      <c r="D16" s="165" t="s">
        <v>165</v>
      </c>
      <c r="E16" s="141"/>
      <c r="F16" s="143">
        <v>2</v>
      </c>
      <c r="G16" s="32">
        <v>4</v>
      </c>
      <c r="H16" s="45">
        <v>18</v>
      </c>
      <c r="I16" s="22">
        <v>38</v>
      </c>
      <c r="J16" s="32">
        <v>4</v>
      </c>
      <c r="K16" s="45">
        <v>18</v>
      </c>
      <c r="L16" s="22">
        <v>38</v>
      </c>
      <c r="M16" s="82">
        <f t="shared" si="0"/>
        <v>36</v>
      </c>
      <c r="N16" s="20">
        <v>4</v>
      </c>
      <c r="O16" s="42">
        <f t="shared" si="1"/>
        <v>76</v>
      </c>
    </row>
    <row r="17" spans="1:15" s="8" customFormat="1" ht="17.25" customHeight="1">
      <c r="A17" s="20">
        <v>5</v>
      </c>
      <c r="B17" s="102">
        <v>57</v>
      </c>
      <c r="C17" s="142" t="s">
        <v>167</v>
      </c>
      <c r="D17" s="164" t="s">
        <v>91</v>
      </c>
      <c r="E17" s="141" t="s">
        <v>95</v>
      </c>
      <c r="F17" s="143" t="s">
        <v>40</v>
      </c>
      <c r="G17" s="32">
        <v>5</v>
      </c>
      <c r="H17" s="36">
        <v>16</v>
      </c>
      <c r="I17" s="22">
        <v>36</v>
      </c>
      <c r="J17" s="32">
        <v>5</v>
      </c>
      <c r="K17" s="36">
        <v>16</v>
      </c>
      <c r="L17" s="22">
        <v>36</v>
      </c>
      <c r="M17" s="82">
        <f t="shared" si="0"/>
        <v>32</v>
      </c>
      <c r="N17" s="20">
        <v>5</v>
      </c>
      <c r="O17" s="42">
        <f t="shared" si="1"/>
        <v>72</v>
      </c>
    </row>
    <row r="18" spans="1:15" s="8" customFormat="1" ht="17.25" customHeight="1">
      <c r="A18" s="20">
        <v>6</v>
      </c>
      <c r="B18" s="102">
        <v>52</v>
      </c>
      <c r="C18" s="142" t="s">
        <v>37</v>
      </c>
      <c r="D18" s="165" t="s">
        <v>131</v>
      </c>
      <c r="E18" s="141"/>
      <c r="F18" s="143" t="s">
        <v>40</v>
      </c>
      <c r="G18" s="32">
        <v>7</v>
      </c>
      <c r="H18" s="36">
        <v>14</v>
      </c>
      <c r="I18" s="22">
        <v>34</v>
      </c>
      <c r="J18" s="32">
        <v>6</v>
      </c>
      <c r="K18" s="36">
        <v>15</v>
      </c>
      <c r="L18" s="22">
        <v>35</v>
      </c>
      <c r="M18" s="82">
        <f t="shared" si="0"/>
        <v>29</v>
      </c>
      <c r="N18" s="20">
        <v>6</v>
      </c>
      <c r="O18" s="42">
        <f t="shared" si="1"/>
        <v>69</v>
      </c>
    </row>
    <row r="19" spans="1:15" s="8" customFormat="1" ht="17.25" customHeight="1">
      <c r="A19" s="20">
        <v>7</v>
      </c>
      <c r="B19" s="102">
        <v>745</v>
      </c>
      <c r="C19" s="142" t="s">
        <v>172</v>
      </c>
      <c r="D19" s="164" t="s">
        <v>91</v>
      </c>
      <c r="E19" s="141"/>
      <c r="F19" s="143" t="s">
        <v>173</v>
      </c>
      <c r="G19" s="32">
        <v>6</v>
      </c>
      <c r="H19" s="36">
        <v>15</v>
      </c>
      <c r="I19" s="22">
        <v>35</v>
      </c>
      <c r="J19" s="32">
        <v>7</v>
      </c>
      <c r="K19" s="36">
        <v>14</v>
      </c>
      <c r="L19" s="22">
        <v>34</v>
      </c>
      <c r="M19" s="82">
        <f t="shared" si="0"/>
        <v>29</v>
      </c>
      <c r="N19" s="20">
        <v>7</v>
      </c>
      <c r="O19" s="42">
        <f t="shared" si="1"/>
        <v>69</v>
      </c>
    </row>
    <row r="20" spans="1:15" s="8" customFormat="1" ht="17.25" customHeight="1">
      <c r="A20" s="20">
        <v>8</v>
      </c>
      <c r="B20" s="102">
        <v>935</v>
      </c>
      <c r="C20" s="142" t="s">
        <v>174</v>
      </c>
      <c r="D20" s="165" t="s">
        <v>118</v>
      </c>
      <c r="E20" s="141" t="s">
        <v>175</v>
      </c>
      <c r="F20" s="143" t="s">
        <v>40</v>
      </c>
      <c r="G20" s="32">
        <v>8</v>
      </c>
      <c r="H20" s="36">
        <v>13</v>
      </c>
      <c r="I20" s="22">
        <v>33</v>
      </c>
      <c r="J20" s="33">
        <v>8</v>
      </c>
      <c r="K20" s="46">
        <v>13</v>
      </c>
      <c r="L20" s="107">
        <v>33</v>
      </c>
      <c r="M20" s="82">
        <f t="shared" si="0"/>
        <v>26</v>
      </c>
      <c r="N20" s="20">
        <v>8</v>
      </c>
      <c r="O20" s="42">
        <f t="shared" si="1"/>
        <v>66</v>
      </c>
    </row>
    <row r="21" spans="1:15" s="8" customFormat="1" ht="17.25" customHeight="1">
      <c r="A21" s="20">
        <v>9</v>
      </c>
      <c r="B21" s="102">
        <v>740</v>
      </c>
      <c r="C21" s="142" t="s">
        <v>171</v>
      </c>
      <c r="D21" s="165" t="s">
        <v>135</v>
      </c>
      <c r="E21" s="141"/>
      <c r="F21" s="143" t="s">
        <v>40</v>
      </c>
      <c r="G21" s="32">
        <v>9</v>
      </c>
      <c r="H21" s="45">
        <v>12</v>
      </c>
      <c r="I21" s="22">
        <v>32</v>
      </c>
      <c r="J21" s="32" t="s">
        <v>151</v>
      </c>
      <c r="K21" s="45">
        <v>0</v>
      </c>
      <c r="L21" s="22">
        <v>0</v>
      </c>
      <c r="M21" s="82">
        <f t="shared" si="0"/>
        <v>12</v>
      </c>
      <c r="N21" s="20">
        <v>9</v>
      </c>
      <c r="O21" s="42">
        <f t="shared" si="1"/>
        <v>32</v>
      </c>
    </row>
    <row r="22" spans="1:15" s="8" customFormat="1" ht="17.25" customHeight="1">
      <c r="A22" s="20">
        <v>10</v>
      </c>
      <c r="B22" s="102">
        <v>22</v>
      </c>
      <c r="C22" s="142" t="s">
        <v>166</v>
      </c>
      <c r="D22" s="164" t="s">
        <v>83</v>
      </c>
      <c r="E22" s="141"/>
      <c r="F22" s="143">
        <v>2</v>
      </c>
      <c r="G22" s="32" t="s">
        <v>104</v>
      </c>
      <c r="H22" s="45">
        <v>0</v>
      </c>
      <c r="I22" s="22">
        <v>0</v>
      </c>
      <c r="J22" s="32" t="s">
        <v>151</v>
      </c>
      <c r="K22" s="45">
        <v>0</v>
      </c>
      <c r="L22" s="22">
        <v>0</v>
      </c>
      <c r="M22" s="82">
        <f t="shared" si="0"/>
        <v>0</v>
      </c>
      <c r="N22" s="20">
        <v>10</v>
      </c>
      <c r="O22" s="42">
        <f t="shared" si="1"/>
        <v>0</v>
      </c>
    </row>
    <row r="23" spans="1:16" s="8" customFormat="1" ht="15.75">
      <c r="A23" s="86"/>
      <c r="B23" s="40"/>
      <c r="C23" s="87"/>
      <c r="D23" s="88"/>
      <c r="E23" s="88"/>
      <c r="F23" s="88"/>
      <c r="G23" s="89"/>
      <c r="H23" s="89"/>
      <c r="I23" s="89"/>
      <c r="J23" s="89"/>
      <c r="K23" s="89"/>
      <c r="L23" s="40"/>
      <c r="M23" s="90"/>
      <c r="N23" s="40"/>
      <c r="O23" s="91"/>
      <c r="P23" s="7"/>
    </row>
    <row r="24" spans="1:16" s="8" customFormat="1" ht="15.75">
      <c r="A24" s="86"/>
      <c r="B24" s="40"/>
      <c r="C24" s="87"/>
      <c r="D24" s="88"/>
      <c r="E24" s="88"/>
      <c r="F24" s="88"/>
      <c r="G24" s="89"/>
      <c r="H24" s="89"/>
      <c r="I24" s="89"/>
      <c r="J24" s="89"/>
      <c r="K24" s="89"/>
      <c r="L24" s="40"/>
      <c r="M24" s="90"/>
      <c r="N24" s="40"/>
      <c r="O24" s="91"/>
      <c r="P24" s="7"/>
    </row>
    <row r="25" spans="1:14" ht="15.75">
      <c r="A25" s="92" t="s">
        <v>8</v>
      </c>
      <c r="B25" s="93"/>
      <c r="C25" s="94"/>
      <c r="D25" s="95"/>
      <c r="E25" s="96"/>
      <c r="F25" s="93" t="s">
        <v>93</v>
      </c>
      <c r="G25" s="93"/>
      <c r="H25" s="4"/>
      <c r="I25" s="4"/>
      <c r="J25" s="4"/>
      <c r="K25" s="4"/>
      <c r="L25" s="4"/>
      <c r="M25" s="4"/>
      <c r="N25" s="4"/>
    </row>
    <row r="26" spans="1:14" ht="15.75">
      <c r="A26" s="219" t="s">
        <v>162</v>
      </c>
      <c r="B26" s="219"/>
      <c r="C26" s="219"/>
      <c r="D26" s="95"/>
      <c r="E26" s="97"/>
      <c r="F26" s="97"/>
      <c r="G26" s="97"/>
      <c r="H26" s="4"/>
      <c r="I26" s="4"/>
      <c r="J26" s="4"/>
      <c r="K26" s="4"/>
      <c r="L26" s="4"/>
      <c r="M26" s="4"/>
      <c r="N26" s="4"/>
    </row>
    <row r="27" spans="1:14" ht="15.75">
      <c r="A27" s="92"/>
      <c r="B27" s="92"/>
      <c r="C27" s="92"/>
      <c r="D27" s="95"/>
      <c r="E27" s="97"/>
      <c r="F27" s="97"/>
      <c r="G27" s="97"/>
      <c r="H27" s="4"/>
      <c r="I27" s="4"/>
      <c r="J27" s="4"/>
      <c r="K27" s="4"/>
      <c r="L27" s="4"/>
      <c r="M27" s="4"/>
      <c r="N27" s="4"/>
    </row>
    <row r="28" spans="1:14" ht="11.25" customHeight="1">
      <c r="A28" s="92"/>
      <c r="B28" s="97"/>
      <c r="C28" s="97"/>
      <c r="D28" s="95"/>
      <c r="E28" s="97"/>
      <c r="F28" s="97"/>
      <c r="G28" s="97"/>
      <c r="H28" s="4"/>
      <c r="I28" s="4"/>
      <c r="J28" s="4"/>
      <c r="K28" s="4"/>
      <c r="L28" s="4"/>
      <c r="M28" s="4"/>
      <c r="N28" s="4"/>
    </row>
    <row r="29" spans="1:14" ht="15.75">
      <c r="A29" s="92" t="s">
        <v>18</v>
      </c>
      <c r="B29" s="98"/>
      <c r="C29" s="98"/>
      <c r="D29" s="95"/>
      <c r="E29" s="98"/>
      <c r="F29" s="98" t="s">
        <v>211</v>
      </c>
      <c r="G29" s="98"/>
      <c r="H29" s="4"/>
      <c r="I29" s="4"/>
      <c r="J29" s="4"/>
      <c r="K29" s="4"/>
      <c r="L29" s="4"/>
      <c r="M29" s="4"/>
      <c r="N29" s="4"/>
    </row>
    <row r="30" spans="1:14" ht="15.75">
      <c r="A30" s="219" t="s">
        <v>212</v>
      </c>
      <c r="B30" s="219"/>
      <c r="C30" s="219"/>
      <c r="D30" s="9"/>
      <c r="E30" s="14"/>
      <c r="F30" s="14"/>
      <c r="G30" s="4"/>
      <c r="H30" s="4"/>
      <c r="I30" s="4"/>
      <c r="J30" s="4"/>
      <c r="K30" s="4"/>
      <c r="L30" s="4"/>
      <c r="M30" s="4"/>
      <c r="N30" s="4"/>
    </row>
    <row r="50" ht="15.75">
      <c r="F50" s="17"/>
    </row>
    <row r="51" spans="6:15" ht="15.75">
      <c r="F51" s="17"/>
      <c r="G51" s="17"/>
      <c r="H51" s="17"/>
      <c r="I51" s="17"/>
      <c r="J51" s="17"/>
      <c r="K51" s="17"/>
      <c r="L51" s="17"/>
      <c r="M51" s="17"/>
      <c r="N51" s="17"/>
      <c r="O51" s="9"/>
    </row>
    <row r="52" spans="7:15" ht="15.75">
      <c r="G52" s="17"/>
      <c r="H52" s="17"/>
      <c r="I52" s="17"/>
      <c r="J52" s="17"/>
      <c r="K52" s="17"/>
      <c r="L52" s="17"/>
      <c r="M52" s="17"/>
      <c r="N52" s="17"/>
      <c r="O52" s="9"/>
    </row>
    <row r="60" spans="1:5" ht="15.75">
      <c r="A60" s="1"/>
      <c r="B60" s="9"/>
      <c r="C60" s="14"/>
      <c r="D60" s="14"/>
      <c r="E60" s="17"/>
    </row>
    <row r="61" spans="1:5" ht="15.75">
      <c r="A61" s="1"/>
      <c r="B61" s="9"/>
      <c r="C61" s="14"/>
      <c r="D61" s="14"/>
      <c r="E61" s="17"/>
    </row>
  </sheetData>
  <sheetProtection selectLockedCells="1" selectUnlockedCells="1"/>
  <mergeCells count="19">
    <mergeCell ref="A26:C26"/>
    <mergeCell ref="A30:C30"/>
    <mergeCell ref="E10:E12"/>
    <mergeCell ref="M10:M12"/>
    <mergeCell ref="N10:N12"/>
    <mergeCell ref="A10:A12"/>
    <mergeCell ref="B10:B12"/>
    <mergeCell ref="C10:C12"/>
    <mergeCell ref="D10:D12"/>
    <mergeCell ref="O10:O12"/>
    <mergeCell ref="G11:I11"/>
    <mergeCell ref="J11:L11"/>
    <mergeCell ref="G10:L10"/>
    <mergeCell ref="A2:K2"/>
    <mergeCell ref="F10:F12"/>
    <mergeCell ref="A3:K3"/>
    <mergeCell ref="A4:K4"/>
    <mergeCell ref="A5:K5"/>
    <mergeCell ref="A6:K6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T60"/>
  <sheetViews>
    <sheetView view="pageBreakPreview" zoomScale="85" zoomScaleSheetLayoutView="85" workbookViewId="0" topLeftCell="A7">
      <selection activeCell="F21" sqref="F21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18.88671875" style="15" customWidth="1"/>
    <col min="4" max="4" width="16.10546875" style="15" customWidth="1"/>
    <col min="5" max="5" width="13.3359375" style="5" customWidth="1"/>
    <col min="6" max="6" width="8.6640625" style="5" customWidth="1"/>
    <col min="7" max="12" width="3.99609375" style="5" customWidth="1"/>
    <col min="13" max="13" width="3.5546875" style="5" customWidth="1"/>
    <col min="14" max="14" width="5.99609375" style="5" customWidth="1"/>
    <col min="15" max="15" width="5.99609375" style="4" customWidth="1"/>
    <col min="16" max="16384" width="8.10546875" style="4" customWidth="1"/>
  </cols>
  <sheetData>
    <row r="1" spans="1:15" ht="45.7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1" s="6" customFormat="1" ht="42" customHeight="1">
      <c r="A2" s="204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20" s="6" customFormat="1" ht="10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2"/>
      <c r="M3" s="12"/>
      <c r="N3" s="12"/>
      <c r="O3" s="12"/>
      <c r="P3" s="12"/>
      <c r="Q3" s="12"/>
      <c r="R3" s="12"/>
      <c r="S3" s="12"/>
      <c r="T3" s="12"/>
    </row>
    <row r="4" spans="1:11" s="6" customFormat="1" ht="15.75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6" customFormat="1" ht="15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s="6" customFormat="1" ht="17.25" customHeight="1">
      <c r="A6" s="223" t="s">
        <v>66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5" s="6" customFormat="1" ht="17.25" customHeight="1">
      <c r="A7" s="27"/>
      <c r="B7" s="35" t="s">
        <v>26</v>
      </c>
      <c r="C7" s="27"/>
      <c r="D7" s="27"/>
      <c r="E7" s="27"/>
      <c r="F7" s="27"/>
      <c r="G7" s="27"/>
      <c r="H7" s="27"/>
      <c r="I7" s="27"/>
      <c r="J7" s="27" t="s">
        <v>65</v>
      </c>
      <c r="K7" s="27"/>
      <c r="L7" s="27"/>
      <c r="M7" s="27"/>
      <c r="N7" s="27"/>
      <c r="O7" s="27"/>
    </row>
    <row r="8" spans="1:15" ht="16.5" thickBot="1">
      <c r="A8" s="11"/>
      <c r="B8" s="11"/>
      <c r="C8" s="11"/>
      <c r="D8" s="11"/>
      <c r="E8" s="16"/>
      <c r="F8" s="16"/>
      <c r="G8" s="16"/>
      <c r="H8" s="16"/>
      <c r="I8" s="16"/>
      <c r="J8" s="16"/>
      <c r="K8" s="16"/>
      <c r="L8" s="16"/>
      <c r="M8" s="16"/>
      <c r="N8" s="16"/>
      <c r="O8" s="11"/>
    </row>
    <row r="9" spans="1:15" s="8" customFormat="1" ht="12.75" customHeight="1">
      <c r="A9" s="214" t="s">
        <v>57</v>
      </c>
      <c r="B9" s="214" t="s">
        <v>3</v>
      </c>
      <c r="C9" s="214" t="s">
        <v>0</v>
      </c>
      <c r="D9" s="214" t="s">
        <v>2</v>
      </c>
      <c r="E9" s="217" t="s">
        <v>1</v>
      </c>
      <c r="F9" s="224" t="s">
        <v>39</v>
      </c>
      <c r="G9" s="205" t="s">
        <v>218</v>
      </c>
      <c r="H9" s="206"/>
      <c r="I9" s="206"/>
      <c r="J9" s="206"/>
      <c r="K9" s="206"/>
      <c r="L9" s="207"/>
      <c r="M9" s="211" t="s">
        <v>7</v>
      </c>
      <c r="N9" s="212" t="s">
        <v>34</v>
      </c>
      <c r="O9" s="208" t="s">
        <v>35</v>
      </c>
    </row>
    <row r="10" spans="1:15" s="8" customFormat="1" ht="12.75" customHeight="1">
      <c r="A10" s="215"/>
      <c r="B10" s="215"/>
      <c r="C10" s="215"/>
      <c r="D10" s="215"/>
      <c r="E10" s="218"/>
      <c r="F10" s="224"/>
      <c r="G10" s="209" t="s">
        <v>4</v>
      </c>
      <c r="H10" s="210"/>
      <c r="I10" s="211"/>
      <c r="J10" s="212" t="s">
        <v>5</v>
      </c>
      <c r="K10" s="210"/>
      <c r="L10" s="213"/>
      <c r="M10" s="211"/>
      <c r="N10" s="212"/>
      <c r="O10" s="208"/>
    </row>
    <row r="11" spans="1:15" s="8" customFormat="1" ht="33" customHeight="1">
      <c r="A11" s="216"/>
      <c r="B11" s="215"/>
      <c r="C11" s="215"/>
      <c r="D11" s="215"/>
      <c r="E11" s="218"/>
      <c r="F11" s="224"/>
      <c r="G11" s="23" t="s">
        <v>6</v>
      </c>
      <c r="H11" s="19" t="s">
        <v>7</v>
      </c>
      <c r="I11" s="19" t="s">
        <v>33</v>
      </c>
      <c r="J11" s="21" t="s">
        <v>6</v>
      </c>
      <c r="K11" s="19" t="s">
        <v>7</v>
      </c>
      <c r="L11" s="104" t="s">
        <v>33</v>
      </c>
      <c r="M11" s="211"/>
      <c r="N11" s="212"/>
      <c r="O11" s="208"/>
    </row>
    <row r="12" spans="1:15" s="8" customFormat="1" ht="27" customHeight="1">
      <c r="A12" s="20">
        <v>1</v>
      </c>
      <c r="B12" s="102">
        <v>21</v>
      </c>
      <c r="C12" s="142" t="s">
        <v>159</v>
      </c>
      <c r="D12" s="140" t="s">
        <v>180</v>
      </c>
      <c r="E12" s="141" t="s">
        <v>90</v>
      </c>
      <c r="F12" s="185" t="s">
        <v>46</v>
      </c>
      <c r="G12" s="32">
        <v>1</v>
      </c>
      <c r="H12" s="45">
        <v>25</v>
      </c>
      <c r="I12" s="22">
        <v>45</v>
      </c>
      <c r="J12" s="32">
        <v>1</v>
      </c>
      <c r="K12" s="45">
        <v>25</v>
      </c>
      <c r="L12" s="107">
        <v>45</v>
      </c>
      <c r="M12" s="82">
        <f aca="true" t="shared" si="0" ref="M12:M22">H12+K12</f>
        <v>50</v>
      </c>
      <c r="N12" s="20">
        <v>1</v>
      </c>
      <c r="O12" s="83">
        <f aca="true" t="shared" si="1" ref="O12:O21">I12+L12</f>
        <v>90</v>
      </c>
    </row>
    <row r="13" spans="1:15" s="8" customFormat="1" ht="27" customHeight="1">
      <c r="A13" s="20">
        <v>2</v>
      </c>
      <c r="B13" s="102">
        <v>221</v>
      </c>
      <c r="C13" s="142" t="s">
        <v>182</v>
      </c>
      <c r="D13" s="140" t="s">
        <v>91</v>
      </c>
      <c r="E13" s="141" t="s">
        <v>95</v>
      </c>
      <c r="F13" s="185" t="s">
        <v>40</v>
      </c>
      <c r="G13" s="28">
        <v>2</v>
      </c>
      <c r="H13" s="82">
        <v>22</v>
      </c>
      <c r="I13" s="25">
        <v>42</v>
      </c>
      <c r="J13" s="184">
        <v>2</v>
      </c>
      <c r="K13" s="25">
        <v>22</v>
      </c>
      <c r="L13" s="108">
        <v>42</v>
      </c>
      <c r="M13" s="82">
        <f t="shared" si="0"/>
        <v>44</v>
      </c>
      <c r="N13" s="20">
        <v>2</v>
      </c>
      <c r="O13" s="83">
        <f t="shared" si="1"/>
        <v>84</v>
      </c>
    </row>
    <row r="14" spans="1:15" s="8" customFormat="1" ht="27" customHeight="1">
      <c r="A14" s="20">
        <v>3</v>
      </c>
      <c r="B14" s="102">
        <v>20</v>
      </c>
      <c r="C14" s="142" t="s">
        <v>14</v>
      </c>
      <c r="D14" s="140" t="s">
        <v>91</v>
      </c>
      <c r="E14" s="141"/>
      <c r="F14" s="185" t="s">
        <v>43</v>
      </c>
      <c r="G14" s="28">
        <v>4</v>
      </c>
      <c r="H14" s="82">
        <v>18</v>
      </c>
      <c r="I14" s="25">
        <v>38</v>
      </c>
      <c r="J14" s="28">
        <v>4</v>
      </c>
      <c r="K14" s="82">
        <v>18</v>
      </c>
      <c r="L14" s="108">
        <v>38</v>
      </c>
      <c r="M14" s="82">
        <f t="shared" si="0"/>
        <v>36</v>
      </c>
      <c r="N14" s="20">
        <v>3</v>
      </c>
      <c r="O14" s="83">
        <f t="shared" si="1"/>
        <v>76</v>
      </c>
    </row>
    <row r="15" spans="1:15" s="8" customFormat="1" ht="27" customHeight="1">
      <c r="A15" s="20">
        <v>4</v>
      </c>
      <c r="B15" s="102">
        <v>15</v>
      </c>
      <c r="C15" s="142" t="s">
        <v>178</v>
      </c>
      <c r="D15" s="140" t="s">
        <v>179</v>
      </c>
      <c r="E15" s="141"/>
      <c r="F15" s="185" t="s">
        <v>46</v>
      </c>
      <c r="G15" s="28">
        <v>6</v>
      </c>
      <c r="H15" s="82">
        <v>15</v>
      </c>
      <c r="I15" s="25">
        <v>35</v>
      </c>
      <c r="J15" s="28">
        <v>3</v>
      </c>
      <c r="K15" s="82">
        <v>20</v>
      </c>
      <c r="L15" s="108">
        <v>40</v>
      </c>
      <c r="M15" s="82">
        <f t="shared" si="0"/>
        <v>35</v>
      </c>
      <c r="N15" s="20">
        <v>4</v>
      </c>
      <c r="O15" s="83">
        <f t="shared" si="1"/>
        <v>75</v>
      </c>
    </row>
    <row r="16" spans="1:15" s="8" customFormat="1" ht="27" customHeight="1">
      <c r="A16" s="20">
        <v>5</v>
      </c>
      <c r="B16" s="102">
        <v>56</v>
      </c>
      <c r="C16" s="142" t="s">
        <v>15</v>
      </c>
      <c r="D16" s="140" t="s">
        <v>91</v>
      </c>
      <c r="E16" s="141" t="s">
        <v>95</v>
      </c>
      <c r="F16" s="185" t="s">
        <v>40</v>
      </c>
      <c r="G16" s="28">
        <v>7</v>
      </c>
      <c r="H16" s="82">
        <v>14</v>
      </c>
      <c r="I16" s="25">
        <v>34</v>
      </c>
      <c r="J16" s="28">
        <v>5</v>
      </c>
      <c r="K16" s="82">
        <v>16</v>
      </c>
      <c r="L16" s="108">
        <v>36</v>
      </c>
      <c r="M16" s="82">
        <f t="shared" si="0"/>
        <v>30</v>
      </c>
      <c r="N16" s="20">
        <v>5</v>
      </c>
      <c r="O16" s="83">
        <f t="shared" si="1"/>
        <v>70</v>
      </c>
    </row>
    <row r="17" spans="1:15" s="8" customFormat="1" ht="27" customHeight="1">
      <c r="A17" s="20">
        <v>6</v>
      </c>
      <c r="B17" s="102">
        <v>334</v>
      </c>
      <c r="C17" s="142" t="s">
        <v>154</v>
      </c>
      <c r="D17" s="140" t="s">
        <v>183</v>
      </c>
      <c r="E17" s="141" t="s">
        <v>184</v>
      </c>
      <c r="F17" s="185" t="s">
        <v>40</v>
      </c>
      <c r="G17" s="28">
        <v>5</v>
      </c>
      <c r="H17" s="82">
        <v>16</v>
      </c>
      <c r="I17" s="25">
        <v>36</v>
      </c>
      <c r="J17" s="28">
        <v>7</v>
      </c>
      <c r="K17" s="82">
        <v>14</v>
      </c>
      <c r="L17" s="108">
        <v>34</v>
      </c>
      <c r="M17" s="82">
        <f t="shared" si="0"/>
        <v>30</v>
      </c>
      <c r="N17" s="20">
        <v>6</v>
      </c>
      <c r="O17" s="83">
        <f t="shared" si="1"/>
        <v>70</v>
      </c>
    </row>
    <row r="18" spans="1:15" s="8" customFormat="1" ht="22.5" customHeight="1">
      <c r="A18" s="20">
        <v>7</v>
      </c>
      <c r="B18" s="36">
        <v>90</v>
      </c>
      <c r="C18" s="122" t="s">
        <v>84</v>
      </c>
      <c r="D18" s="37" t="s">
        <v>85</v>
      </c>
      <c r="E18" s="37"/>
      <c r="F18" s="186" t="s">
        <v>43</v>
      </c>
      <c r="G18" s="32">
        <v>9</v>
      </c>
      <c r="H18" s="45">
        <v>12</v>
      </c>
      <c r="I18" s="22">
        <v>32</v>
      </c>
      <c r="J18" s="28">
        <v>6</v>
      </c>
      <c r="K18" s="82">
        <v>15</v>
      </c>
      <c r="L18" s="108">
        <v>35</v>
      </c>
      <c r="M18" s="82">
        <f t="shared" si="0"/>
        <v>27</v>
      </c>
      <c r="N18" s="20">
        <v>7</v>
      </c>
      <c r="O18" s="83">
        <f>I18+L18</f>
        <v>67</v>
      </c>
    </row>
    <row r="19" spans="1:15" s="8" customFormat="1" ht="27" customHeight="1">
      <c r="A19" s="20">
        <v>8</v>
      </c>
      <c r="B19" s="36">
        <v>91</v>
      </c>
      <c r="C19" s="122" t="s">
        <v>86</v>
      </c>
      <c r="D19" s="164" t="s">
        <v>77</v>
      </c>
      <c r="E19" s="37"/>
      <c r="F19" s="187" t="s">
        <v>40</v>
      </c>
      <c r="G19" s="28">
        <v>8</v>
      </c>
      <c r="H19" s="82">
        <v>13</v>
      </c>
      <c r="I19" s="25">
        <v>33</v>
      </c>
      <c r="J19" s="28">
        <v>8</v>
      </c>
      <c r="K19" s="82">
        <v>13</v>
      </c>
      <c r="L19" s="108">
        <v>33</v>
      </c>
      <c r="M19" s="82">
        <f t="shared" si="0"/>
        <v>26</v>
      </c>
      <c r="N19" s="20">
        <v>8</v>
      </c>
      <c r="O19" s="83">
        <f t="shared" si="1"/>
        <v>66</v>
      </c>
    </row>
    <row r="20" spans="1:15" s="8" customFormat="1" ht="27" customHeight="1">
      <c r="A20" s="20">
        <v>9</v>
      </c>
      <c r="B20" s="102">
        <v>2</v>
      </c>
      <c r="C20" s="142" t="s">
        <v>181</v>
      </c>
      <c r="D20" s="140" t="s">
        <v>91</v>
      </c>
      <c r="E20" s="141" t="s">
        <v>95</v>
      </c>
      <c r="F20" s="185" t="s">
        <v>40</v>
      </c>
      <c r="G20" s="29">
        <v>10</v>
      </c>
      <c r="H20" s="99">
        <v>11</v>
      </c>
      <c r="I20" s="24">
        <v>31</v>
      </c>
      <c r="J20" s="32">
        <v>9</v>
      </c>
      <c r="K20" s="45">
        <v>12</v>
      </c>
      <c r="L20" s="107">
        <v>32</v>
      </c>
      <c r="M20" s="82">
        <f t="shared" si="0"/>
        <v>23</v>
      </c>
      <c r="N20" s="20">
        <v>9</v>
      </c>
      <c r="O20" s="83">
        <f t="shared" si="1"/>
        <v>63</v>
      </c>
    </row>
    <row r="21" spans="1:15" s="8" customFormat="1" ht="27" customHeight="1">
      <c r="A21" s="20">
        <v>10</v>
      </c>
      <c r="B21" s="102">
        <v>5</v>
      </c>
      <c r="C21" s="142" t="s">
        <v>176</v>
      </c>
      <c r="D21" s="140" t="s">
        <v>177</v>
      </c>
      <c r="E21" s="141" t="s">
        <v>90</v>
      </c>
      <c r="F21" s="185">
        <v>1</v>
      </c>
      <c r="G21" s="28">
        <v>11</v>
      </c>
      <c r="H21" s="82">
        <v>10</v>
      </c>
      <c r="I21" s="25">
        <v>30</v>
      </c>
      <c r="J21" s="29">
        <v>10</v>
      </c>
      <c r="K21" s="99">
        <v>11</v>
      </c>
      <c r="L21" s="109">
        <v>31</v>
      </c>
      <c r="M21" s="82">
        <f t="shared" si="0"/>
        <v>21</v>
      </c>
      <c r="N21" s="20">
        <v>10</v>
      </c>
      <c r="O21" s="83">
        <f t="shared" si="1"/>
        <v>61</v>
      </c>
    </row>
    <row r="22" spans="1:15" s="8" customFormat="1" ht="27" customHeight="1">
      <c r="A22" s="20">
        <v>11</v>
      </c>
      <c r="B22" s="102">
        <v>707</v>
      </c>
      <c r="C22" s="142" t="s">
        <v>13</v>
      </c>
      <c r="D22" s="140" t="s">
        <v>137</v>
      </c>
      <c r="E22" s="141" t="s">
        <v>95</v>
      </c>
      <c r="F22" s="188" t="s">
        <v>40</v>
      </c>
      <c r="G22" s="189">
        <v>3</v>
      </c>
      <c r="H22" s="190">
        <v>20</v>
      </c>
      <c r="I22" s="191">
        <v>40</v>
      </c>
      <c r="J22" s="192" t="s">
        <v>104</v>
      </c>
      <c r="K22" s="193">
        <v>0</v>
      </c>
      <c r="L22" s="194">
        <v>0</v>
      </c>
      <c r="M22" s="190">
        <f t="shared" si="0"/>
        <v>20</v>
      </c>
      <c r="N22" s="20">
        <v>11</v>
      </c>
      <c r="O22" s="83">
        <f>I22+L22</f>
        <v>40</v>
      </c>
    </row>
    <row r="23" spans="1:15" ht="15.75">
      <c r="A23" s="2"/>
      <c r="B23" s="10"/>
      <c r="C23" s="10"/>
      <c r="D23" s="10"/>
      <c r="E23" s="10"/>
      <c r="F23" s="195"/>
      <c r="G23" s="196"/>
      <c r="H23" s="196"/>
      <c r="I23" s="196"/>
      <c r="J23" s="196"/>
      <c r="K23" s="196"/>
      <c r="L23" s="196"/>
      <c r="M23" s="196"/>
      <c r="N23" s="17"/>
      <c r="O23" s="9"/>
    </row>
    <row r="24" spans="1:16" s="8" customFormat="1" ht="15.75">
      <c r="A24" s="86"/>
      <c r="B24" s="40"/>
      <c r="C24" s="87"/>
      <c r="D24" s="88"/>
      <c r="E24" s="88"/>
      <c r="F24" s="88"/>
      <c r="G24" s="89"/>
      <c r="H24" s="89"/>
      <c r="I24" s="89"/>
      <c r="J24" s="89"/>
      <c r="K24" s="89"/>
      <c r="L24" s="40"/>
      <c r="M24" s="90"/>
      <c r="N24" s="40"/>
      <c r="O24" s="91"/>
      <c r="P24" s="7"/>
    </row>
    <row r="25" spans="1:14" ht="15.75">
      <c r="A25" s="92" t="s">
        <v>8</v>
      </c>
      <c r="B25" s="93"/>
      <c r="C25" s="94"/>
      <c r="D25" s="95"/>
      <c r="E25" s="96"/>
      <c r="F25" s="93" t="s">
        <v>93</v>
      </c>
      <c r="G25" s="93"/>
      <c r="H25" s="4"/>
      <c r="I25" s="4"/>
      <c r="J25" s="4"/>
      <c r="K25" s="4"/>
      <c r="L25" s="4"/>
      <c r="M25" s="4"/>
      <c r="N25" s="4"/>
    </row>
    <row r="26" spans="1:14" ht="15.75">
      <c r="A26" s="219" t="s">
        <v>162</v>
      </c>
      <c r="B26" s="219"/>
      <c r="C26" s="219"/>
      <c r="D26" s="95"/>
      <c r="E26" s="97"/>
      <c r="F26" s="97"/>
      <c r="G26" s="97"/>
      <c r="H26" s="4"/>
      <c r="I26" s="4"/>
      <c r="J26" s="4"/>
      <c r="K26" s="4"/>
      <c r="L26" s="4"/>
      <c r="M26" s="4"/>
      <c r="N26" s="4"/>
    </row>
    <row r="27" spans="1:14" ht="15.75">
      <c r="A27" s="92"/>
      <c r="B27" s="92"/>
      <c r="C27" s="92"/>
      <c r="D27" s="95"/>
      <c r="E27" s="97"/>
      <c r="F27" s="97"/>
      <c r="G27" s="97"/>
      <c r="H27" s="4"/>
      <c r="I27" s="4"/>
      <c r="J27" s="4"/>
      <c r="K27" s="4"/>
      <c r="L27" s="4"/>
      <c r="M27" s="4"/>
      <c r="N27" s="4"/>
    </row>
    <row r="28" spans="1:14" ht="11.25" customHeight="1">
      <c r="A28" s="92"/>
      <c r="B28" s="97"/>
      <c r="C28" s="97"/>
      <c r="D28" s="95"/>
      <c r="E28" s="97"/>
      <c r="F28" s="97"/>
      <c r="G28" s="97"/>
      <c r="H28" s="4"/>
      <c r="I28" s="4"/>
      <c r="J28" s="4"/>
      <c r="K28" s="4"/>
      <c r="L28" s="4"/>
      <c r="M28" s="4"/>
      <c r="N28" s="4"/>
    </row>
    <row r="29" spans="1:14" ht="15.75">
      <c r="A29" s="92" t="s">
        <v>18</v>
      </c>
      <c r="B29" s="98"/>
      <c r="C29" s="98"/>
      <c r="D29" s="95"/>
      <c r="E29" s="98"/>
      <c r="F29" s="98" t="s">
        <v>211</v>
      </c>
      <c r="G29" s="98"/>
      <c r="H29" s="4"/>
      <c r="I29" s="4"/>
      <c r="J29" s="4"/>
      <c r="K29" s="4"/>
      <c r="L29" s="4"/>
      <c r="M29" s="4"/>
      <c r="N29" s="4"/>
    </row>
    <row r="30" spans="1:14" ht="15.75">
      <c r="A30" s="219" t="s">
        <v>212</v>
      </c>
      <c r="B30" s="219"/>
      <c r="C30" s="219"/>
      <c r="D30" s="9"/>
      <c r="E30" s="14"/>
      <c r="F30" s="14"/>
      <c r="G30" s="4"/>
      <c r="H30" s="4"/>
      <c r="I30" s="4"/>
      <c r="J30" s="4"/>
      <c r="K30" s="4"/>
      <c r="L30" s="4"/>
      <c r="M30" s="4"/>
      <c r="N30" s="4"/>
    </row>
    <row r="45" ht="15.75">
      <c r="F45" s="17"/>
    </row>
    <row r="46" ht="15.75">
      <c r="F46" s="17"/>
    </row>
    <row r="52" spans="7:15" ht="15.75">
      <c r="G52" s="17"/>
      <c r="H52" s="17"/>
      <c r="I52" s="17"/>
      <c r="J52" s="17"/>
      <c r="K52" s="17"/>
      <c r="L52" s="17"/>
      <c r="M52" s="17"/>
      <c r="N52" s="17"/>
      <c r="O52" s="9"/>
    </row>
    <row r="53" spans="7:15" ht="15.75">
      <c r="G53" s="17"/>
      <c r="H53" s="17"/>
      <c r="I53" s="17"/>
      <c r="J53" s="17"/>
      <c r="K53" s="17"/>
      <c r="L53" s="17"/>
      <c r="M53" s="17"/>
      <c r="N53" s="17"/>
      <c r="O53" s="9"/>
    </row>
    <row r="59" spans="1:20" s="5" customFormat="1" ht="15.75">
      <c r="A59" s="1"/>
      <c r="B59" s="9"/>
      <c r="C59" s="14"/>
      <c r="D59" s="14"/>
      <c r="E59" s="17"/>
      <c r="O59" s="4"/>
      <c r="P59" s="4"/>
      <c r="Q59" s="4"/>
      <c r="R59" s="4"/>
      <c r="S59" s="4"/>
      <c r="T59" s="4"/>
    </row>
    <row r="60" spans="1:20" s="5" customFormat="1" ht="15.75">
      <c r="A60" s="1"/>
      <c r="B60" s="9"/>
      <c r="C60" s="14"/>
      <c r="D60" s="14"/>
      <c r="E60" s="17"/>
      <c r="O60" s="4"/>
      <c r="P60" s="4"/>
      <c r="Q60" s="4"/>
      <c r="R60" s="4"/>
      <c r="S60" s="4"/>
      <c r="T60" s="4"/>
    </row>
  </sheetData>
  <sheetProtection selectLockedCells="1" selectUnlockedCells="1"/>
  <mergeCells count="19">
    <mergeCell ref="A26:C26"/>
    <mergeCell ref="A30:C30"/>
    <mergeCell ref="F9:F11"/>
    <mergeCell ref="G9:L9"/>
    <mergeCell ref="M9:M11"/>
    <mergeCell ref="N9:N11"/>
    <mergeCell ref="C9:C11"/>
    <mergeCell ref="D9:D11"/>
    <mergeCell ref="E9:E11"/>
    <mergeCell ref="O9:O11"/>
    <mergeCell ref="G10:I10"/>
    <mergeCell ref="J10:L10"/>
    <mergeCell ref="A2:K2"/>
    <mergeCell ref="A3:K3"/>
    <mergeCell ref="A4:K4"/>
    <mergeCell ref="A5:K5"/>
    <mergeCell ref="A6:K6"/>
    <mergeCell ref="A9:A11"/>
    <mergeCell ref="B9:B11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T54"/>
  <sheetViews>
    <sheetView view="pageBreakPreview" zoomScaleSheetLayoutView="100" workbookViewId="0" topLeftCell="A4">
      <selection activeCell="D16" sqref="D16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18.10546875" style="15" customWidth="1"/>
    <col min="4" max="4" width="14.10546875" style="15" customWidth="1"/>
    <col min="5" max="5" width="15.99609375" style="5" customWidth="1"/>
    <col min="6" max="6" width="8.6640625" style="5" customWidth="1"/>
    <col min="7" max="13" width="3.5546875" style="5" customWidth="1"/>
    <col min="14" max="14" width="5.99609375" style="5" customWidth="1"/>
    <col min="15" max="15" width="5.99609375" style="4" customWidth="1"/>
    <col min="16" max="16384" width="8.10546875" style="4" customWidth="1"/>
  </cols>
  <sheetData>
    <row r="1" spans="1:15" ht="47.2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1" s="6" customFormat="1" ht="43.5" customHeight="1">
      <c r="A2" s="204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20" s="6" customFormat="1" ht="10.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12"/>
      <c r="M3" s="12"/>
      <c r="N3" s="12"/>
      <c r="O3" s="12"/>
      <c r="P3" s="12"/>
      <c r="Q3" s="12"/>
      <c r="R3" s="12"/>
      <c r="S3" s="12"/>
      <c r="T3" s="12"/>
    </row>
    <row r="4" spans="1:11" s="6" customFormat="1" ht="15.75">
      <c r="A4" s="221" t="s">
        <v>27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1" s="6" customFormat="1" ht="15.7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s="6" customFormat="1" ht="17.25" customHeight="1">
      <c r="A6" s="226" t="s">
        <v>213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</row>
    <row r="7" spans="1:15" s="6" customFormat="1" ht="17.25" customHeight="1">
      <c r="A7" s="27"/>
      <c r="B7" s="35" t="s">
        <v>26</v>
      </c>
      <c r="C7" s="27"/>
      <c r="D7" s="27"/>
      <c r="E7" s="27"/>
      <c r="F7" s="27"/>
      <c r="G7" s="27"/>
      <c r="H7" s="27"/>
      <c r="I7" s="27"/>
      <c r="J7" s="27" t="s">
        <v>65</v>
      </c>
      <c r="K7" s="27"/>
      <c r="L7" s="27"/>
      <c r="M7" s="27"/>
      <c r="N7" s="27"/>
      <c r="O7" s="27"/>
    </row>
    <row r="8" spans="1:15" s="6" customFormat="1" ht="17.25" customHeight="1">
      <c r="A8" s="27"/>
      <c r="B8" s="35"/>
      <c r="C8" s="27"/>
      <c r="D8" s="27"/>
      <c r="E8" s="27"/>
      <c r="F8" s="16"/>
      <c r="G8" s="27"/>
      <c r="H8" s="27"/>
      <c r="I8" s="27"/>
      <c r="J8" s="27"/>
      <c r="K8" s="27"/>
      <c r="L8" s="27"/>
      <c r="M8" s="27"/>
      <c r="N8" s="27"/>
      <c r="O8" s="27"/>
    </row>
    <row r="9" spans="1:15" s="6" customFormat="1" ht="9.75" customHeight="1" thickBot="1">
      <c r="A9" s="13"/>
      <c r="B9" s="13"/>
      <c r="C9" s="13"/>
      <c r="D9" s="13"/>
      <c r="E9" s="13"/>
      <c r="F9" s="13"/>
      <c r="G9" s="16"/>
      <c r="H9" s="16"/>
      <c r="I9" s="16"/>
      <c r="J9" s="16"/>
      <c r="K9" s="16"/>
      <c r="L9" s="16"/>
      <c r="M9" s="16"/>
      <c r="N9" s="16"/>
      <c r="O9" s="11"/>
    </row>
    <row r="10" spans="1:15" s="8" customFormat="1" ht="12.75" customHeigh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28" t="s">
        <v>218</v>
      </c>
      <c r="H10" s="229"/>
      <c r="I10" s="229"/>
      <c r="J10" s="229"/>
      <c r="K10" s="229"/>
      <c r="L10" s="230"/>
      <c r="M10" s="227" t="s">
        <v>7</v>
      </c>
      <c r="N10" s="208" t="s">
        <v>34</v>
      </c>
      <c r="O10" s="227" t="s">
        <v>35</v>
      </c>
    </row>
    <row r="11" spans="1:15" s="8" customFormat="1" ht="12.75" customHeight="1" thickBot="1">
      <c r="A11" s="215"/>
      <c r="B11" s="215"/>
      <c r="C11" s="215"/>
      <c r="D11" s="215"/>
      <c r="E11" s="218"/>
      <c r="F11" s="224"/>
      <c r="G11" s="209" t="s">
        <v>4</v>
      </c>
      <c r="H11" s="210"/>
      <c r="I11" s="211"/>
      <c r="J11" s="236" t="s">
        <v>5</v>
      </c>
      <c r="K11" s="237"/>
      <c r="L11" s="238"/>
      <c r="M11" s="231"/>
      <c r="N11" s="208"/>
      <c r="O11" s="231"/>
    </row>
    <row r="12" spans="1:15" s="8" customFormat="1" ht="33" customHeight="1" thickBot="1">
      <c r="A12" s="216"/>
      <c r="B12" s="215"/>
      <c r="C12" s="215"/>
      <c r="D12" s="215"/>
      <c r="E12" s="218"/>
      <c r="F12" s="224"/>
      <c r="G12" s="23" t="s">
        <v>6</v>
      </c>
      <c r="H12" s="19" t="s">
        <v>7</v>
      </c>
      <c r="I12" s="19" t="s">
        <v>33</v>
      </c>
      <c r="J12" s="21" t="s">
        <v>6</v>
      </c>
      <c r="K12" s="19" t="s">
        <v>7</v>
      </c>
      <c r="L12" s="111" t="s">
        <v>33</v>
      </c>
      <c r="M12" s="231"/>
      <c r="N12" s="208"/>
      <c r="O12" s="231"/>
    </row>
    <row r="13" spans="1:15" s="8" customFormat="1" ht="22.5" customHeight="1">
      <c r="A13" s="20">
        <v>1</v>
      </c>
      <c r="B13" s="36">
        <v>13</v>
      </c>
      <c r="C13" s="122" t="s">
        <v>23</v>
      </c>
      <c r="D13" s="164" t="s">
        <v>91</v>
      </c>
      <c r="E13" s="37" t="s">
        <v>78</v>
      </c>
      <c r="F13" s="138" t="s">
        <v>43</v>
      </c>
      <c r="G13" s="84">
        <v>1</v>
      </c>
      <c r="H13" s="100">
        <v>25</v>
      </c>
      <c r="I13" s="85">
        <v>45</v>
      </c>
      <c r="J13" s="84">
        <v>1</v>
      </c>
      <c r="K13" s="100">
        <v>25</v>
      </c>
      <c r="L13" s="85">
        <v>45</v>
      </c>
      <c r="M13" s="110">
        <f aca="true" t="shared" si="0" ref="M13:M19">H13+K13</f>
        <v>50</v>
      </c>
      <c r="N13" s="18">
        <v>1</v>
      </c>
      <c r="O13" s="41">
        <f aca="true" t="shared" si="1" ref="O13:O19">I13+L13</f>
        <v>90</v>
      </c>
    </row>
    <row r="14" spans="1:15" s="8" customFormat="1" ht="22.5" customHeight="1">
      <c r="A14" s="20">
        <v>2</v>
      </c>
      <c r="B14" s="36">
        <v>111</v>
      </c>
      <c r="C14" s="122" t="s">
        <v>16</v>
      </c>
      <c r="D14" s="140" t="s">
        <v>89</v>
      </c>
      <c r="E14" s="141" t="s">
        <v>90</v>
      </c>
      <c r="F14" s="138" t="s">
        <v>43</v>
      </c>
      <c r="G14" s="28">
        <v>2</v>
      </c>
      <c r="H14" s="82">
        <v>22</v>
      </c>
      <c r="I14" s="25">
        <v>42</v>
      </c>
      <c r="J14" s="28">
        <v>2</v>
      </c>
      <c r="K14" s="82">
        <v>22</v>
      </c>
      <c r="L14" s="25">
        <v>42</v>
      </c>
      <c r="M14" s="82">
        <f t="shared" si="0"/>
        <v>44</v>
      </c>
      <c r="N14" s="18">
        <v>2</v>
      </c>
      <c r="O14" s="42">
        <f t="shared" si="1"/>
        <v>84</v>
      </c>
    </row>
    <row r="15" spans="1:15" s="8" customFormat="1" ht="22.5" customHeight="1">
      <c r="A15" s="20">
        <v>3</v>
      </c>
      <c r="B15" s="36">
        <v>43</v>
      </c>
      <c r="C15" s="122" t="s">
        <v>32</v>
      </c>
      <c r="D15" s="164" t="s">
        <v>145</v>
      </c>
      <c r="E15" s="37" t="s">
        <v>90</v>
      </c>
      <c r="F15" s="138" t="s">
        <v>46</v>
      </c>
      <c r="G15" s="80">
        <v>3</v>
      </c>
      <c r="H15" s="101">
        <v>20</v>
      </c>
      <c r="I15" s="81">
        <v>40</v>
      </c>
      <c r="J15" s="80">
        <v>3</v>
      </c>
      <c r="K15" s="101">
        <v>20</v>
      </c>
      <c r="L15" s="81">
        <v>40</v>
      </c>
      <c r="M15" s="82">
        <f t="shared" si="0"/>
        <v>40</v>
      </c>
      <c r="N15" s="18">
        <v>3</v>
      </c>
      <c r="O15" s="42">
        <f t="shared" si="1"/>
        <v>80</v>
      </c>
    </row>
    <row r="16" spans="1:15" s="8" customFormat="1" ht="22.5" customHeight="1">
      <c r="A16" s="20">
        <v>4</v>
      </c>
      <c r="B16" s="36">
        <v>51</v>
      </c>
      <c r="C16" s="122" t="s">
        <v>31</v>
      </c>
      <c r="D16" s="164" t="s">
        <v>79</v>
      </c>
      <c r="E16" s="37"/>
      <c r="F16" s="143" t="s">
        <v>40</v>
      </c>
      <c r="G16" s="80">
        <v>4</v>
      </c>
      <c r="H16" s="101">
        <v>18</v>
      </c>
      <c r="I16" s="81">
        <v>38</v>
      </c>
      <c r="J16" s="80">
        <v>4</v>
      </c>
      <c r="K16" s="101">
        <v>18</v>
      </c>
      <c r="L16" s="81">
        <v>38</v>
      </c>
      <c r="M16" s="82">
        <f t="shared" si="0"/>
        <v>36</v>
      </c>
      <c r="N16" s="18">
        <v>4</v>
      </c>
      <c r="O16" s="42">
        <f t="shared" si="1"/>
        <v>76</v>
      </c>
    </row>
    <row r="17" spans="1:15" s="8" customFormat="1" ht="22.5" customHeight="1">
      <c r="A17" s="20">
        <v>5</v>
      </c>
      <c r="B17" s="36">
        <v>339</v>
      </c>
      <c r="C17" s="122" t="s">
        <v>38</v>
      </c>
      <c r="D17" s="164" t="s">
        <v>91</v>
      </c>
      <c r="E17" s="37"/>
      <c r="F17" s="138" t="s">
        <v>40</v>
      </c>
      <c r="G17" s="32">
        <v>5</v>
      </c>
      <c r="H17" s="45">
        <v>16</v>
      </c>
      <c r="I17" s="22">
        <v>36</v>
      </c>
      <c r="J17" s="32">
        <v>5</v>
      </c>
      <c r="K17" s="45">
        <v>16</v>
      </c>
      <c r="L17" s="22">
        <v>36</v>
      </c>
      <c r="M17" s="82">
        <f t="shared" si="0"/>
        <v>32</v>
      </c>
      <c r="N17" s="18">
        <v>5</v>
      </c>
      <c r="O17" s="42">
        <f t="shared" si="1"/>
        <v>72</v>
      </c>
    </row>
    <row r="18" spans="1:15" s="8" customFormat="1" ht="27" customHeight="1">
      <c r="A18" s="20">
        <v>6</v>
      </c>
      <c r="B18" s="102">
        <v>61</v>
      </c>
      <c r="C18" s="142" t="s">
        <v>17</v>
      </c>
      <c r="D18" s="165" t="s">
        <v>127</v>
      </c>
      <c r="E18" s="141"/>
      <c r="F18" s="138" t="s">
        <v>40</v>
      </c>
      <c r="G18" s="80">
        <v>6</v>
      </c>
      <c r="H18" s="101">
        <v>15</v>
      </c>
      <c r="I18" s="81">
        <v>35</v>
      </c>
      <c r="J18" s="80">
        <v>6</v>
      </c>
      <c r="K18" s="101">
        <v>15</v>
      </c>
      <c r="L18" s="81">
        <v>35</v>
      </c>
      <c r="M18" s="82">
        <f t="shared" si="0"/>
        <v>30</v>
      </c>
      <c r="N18" s="18">
        <v>6</v>
      </c>
      <c r="O18" s="26">
        <f t="shared" si="1"/>
        <v>70</v>
      </c>
    </row>
    <row r="19" spans="1:15" s="8" customFormat="1" ht="22.5" customHeight="1">
      <c r="A19" s="20">
        <v>7</v>
      </c>
      <c r="B19" s="36">
        <v>5</v>
      </c>
      <c r="C19" s="122" t="s">
        <v>185</v>
      </c>
      <c r="D19" s="164" t="s">
        <v>91</v>
      </c>
      <c r="E19" s="167" t="s">
        <v>95</v>
      </c>
      <c r="F19" s="138" t="s">
        <v>40</v>
      </c>
      <c r="G19" s="80">
        <v>7</v>
      </c>
      <c r="H19" s="101">
        <v>14</v>
      </c>
      <c r="I19" s="81">
        <v>34</v>
      </c>
      <c r="J19" s="80">
        <v>7</v>
      </c>
      <c r="K19" s="101">
        <v>14</v>
      </c>
      <c r="L19" s="81">
        <v>34</v>
      </c>
      <c r="M19" s="82">
        <f t="shared" si="0"/>
        <v>28</v>
      </c>
      <c r="N19" s="18">
        <v>7</v>
      </c>
      <c r="O19" s="42">
        <f t="shared" si="1"/>
        <v>68</v>
      </c>
    </row>
    <row r="20" spans="1:5" ht="15.75">
      <c r="A20" s="2"/>
      <c r="B20" s="10"/>
      <c r="C20" s="10"/>
      <c r="D20" s="10"/>
      <c r="E20" s="10"/>
    </row>
    <row r="21" spans="1:16" s="8" customFormat="1" ht="15.75">
      <c r="A21" s="86"/>
      <c r="B21" s="40"/>
      <c r="C21" s="87"/>
      <c r="D21" s="88"/>
      <c r="E21" s="88"/>
      <c r="F21" s="88"/>
      <c r="G21" s="89"/>
      <c r="H21" s="89"/>
      <c r="I21" s="89"/>
      <c r="J21" s="89"/>
      <c r="K21" s="89"/>
      <c r="L21" s="40"/>
      <c r="M21" s="90"/>
      <c r="N21" s="40"/>
      <c r="O21" s="91"/>
      <c r="P21" s="7"/>
    </row>
    <row r="22" spans="1:16" s="8" customFormat="1" ht="15.75">
      <c r="A22" s="86"/>
      <c r="B22" s="40"/>
      <c r="C22" s="87"/>
      <c r="D22" s="88"/>
      <c r="E22" s="88"/>
      <c r="F22" s="88"/>
      <c r="G22" s="89"/>
      <c r="H22" s="89"/>
      <c r="I22" s="89"/>
      <c r="J22" s="89"/>
      <c r="K22" s="89"/>
      <c r="L22" s="40"/>
      <c r="M22" s="90"/>
      <c r="N22" s="40"/>
      <c r="O22" s="91"/>
      <c r="P22" s="7"/>
    </row>
    <row r="23" spans="1:14" ht="15.75">
      <c r="A23" s="92" t="s">
        <v>8</v>
      </c>
      <c r="B23" s="93"/>
      <c r="C23" s="94"/>
      <c r="D23" s="95"/>
      <c r="E23" s="96"/>
      <c r="F23" s="93" t="s">
        <v>93</v>
      </c>
      <c r="G23" s="93"/>
      <c r="H23" s="4"/>
      <c r="I23" s="4"/>
      <c r="J23" s="4"/>
      <c r="K23" s="4"/>
      <c r="L23" s="4"/>
      <c r="M23" s="4"/>
      <c r="N23" s="4"/>
    </row>
    <row r="24" spans="1:14" ht="15.75">
      <c r="A24" s="219" t="s">
        <v>162</v>
      </c>
      <c r="B24" s="219"/>
      <c r="C24" s="219"/>
      <c r="D24" s="95"/>
      <c r="E24" s="97"/>
      <c r="F24" s="97"/>
      <c r="G24" s="97"/>
      <c r="H24" s="4"/>
      <c r="I24" s="4"/>
      <c r="J24" s="4"/>
      <c r="K24" s="4"/>
      <c r="L24" s="4"/>
      <c r="M24" s="4"/>
      <c r="N24" s="4"/>
    </row>
    <row r="25" spans="1:14" ht="15.75">
      <c r="A25" s="92"/>
      <c r="B25" s="92"/>
      <c r="C25" s="92"/>
      <c r="D25" s="95"/>
      <c r="E25" s="97"/>
      <c r="F25" s="97"/>
      <c r="G25" s="97"/>
      <c r="H25" s="4"/>
      <c r="I25" s="4"/>
      <c r="J25" s="4"/>
      <c r="K25" s="4"/>
      <c r="L25" s="4"/>
      <c r="M25" s="4"/>
      <c r="N25" s="4"/>
    </row>
    <row r="26" spans="1:14" ht="11.25" customHeight="1">
      <c r="A26" s="92"/>
      <c r="B26" s="97"/>
      <c r="C26" s="97"/>
      <c r="D26" s="95"/>
      <c r="E26" s="97"/>
      <c r="F26" s="97"/>
      <c r="G26" s="97"/>
      <c r="H26" s="4"/>
      <c r="I26" s="4"/>
      <c r="J26" s="4"/>
      <c r="K26" s="4"/>
      <c r="L26" s="4"/>
      <c r="M26" s="4"/>
      <c r="N26" s="4"/>
    </row>
    <row r="27" spans="1:14" ht="15.75">
      <c r="A27" s="92" t="s">
        <v>18</v>
      </c>
      <c r="B27" s="98"/>
      <c r="C27" s="98"/>
      <c r="D27" s="95"/>
      <c r="E27" s="98"/>
      <c r="F27" s="98" t="s">
        <v>211</v>
      </c>
      <c r="G27" s="98"/>
      <c r="H27" s="4"/>
      <c r="I27" s="4"/>
      <c r="J27" s="4"/>
      <c r="K27" s="4"/>
      <c r="L27" s="4"/>
      <c r="M27" s="4"/>
      <c r="N27" s="4"/>
    </row>
    <row r="28" spans="1:14" ht="15.75">
      <c r="A28" s="219" t="s">
        <v>212</v>
      </c>
      <c r="B28" s="219"/>
      <c r="C28" s="219"/>
      <c r="D28" s="9"/>
      <c r="E28" s="14"/>
      <c r="F28" s="14"/>
      <c r="G28" s="4"/>
      <c r="H28" s="4"/>
      <c r="I28" s="4"/>
      <c r="J28" s="4"/>
      <c r="K28" s="4"/>
      <c r="L28" s="4"/>
      <c r="M28" s="4"/>
      <c r="N28" s="4"/>
    </row>
    <row r="38" ht="15.75">
      <c r="F38" s="17"/>
    </row>
    <row r="39" ht="15.75">
      <c r="F39" s="17"/>
    </row>
    <row r="43" spans="7:15" ht="15.75">
      <c r="G43" s="17"/>
      <c r="H43" s="17"/>
      <c r="I43" s="17"/>
      <c r="J43" s="17"/>
      <c r="K43" s="17"/>
      <c r="L43" s="17"/>
      <c r="M43" s="17"/>
      <c r="N43" s="17"/>
      <c r="O43" s="9"/>
    </row>
    <row r="44" spans="7:15" ht="15.75">
      <c r="G44" s="17"/>
      <c r="H44" s="17"/>
      <c r="I44" s="17"/>
      <c r="J44" s="17"/>
      <c r="K44" s="17"/>
      <c r="L44" s="17"/>
      <c r="M44" s="17"/>
      <c r="N44" s="17"/>
      <c r="O44" s="9"/>
    </row>
    <row r="53" spans="1:5" ht="15.75">
      <c r="A53" s="1"/>
      <c r="B53" s="9"/>
      <c r="C53" s="14"/>
      <c r="D53" s="14"/>
      <c r="E53" s="17"/>
    </row>
    <row r="54" spans="1:5" ht="15.75">
      <c r="A54" s="1"/>
      <c r="B54" s="9"/>
      <c r="C54" s="14"/>
      <c r="D54" s="14"/>
      <c r="E54" s="17"/>
    </row>
  </sheetData>
  <sheetProtection selectLockedCells="1" selectUnlockedCells="1"/>
  <mergeCells count="19">
    <mergeCell ref="A24:C24"/>
    <mergeCell ref="A28:C28"/>
    <mergeCell ref="N10:N12"/>
    <mergeCell ref="O10:O12"/>
    <mergeCell ref="G11:I11"/>
    <mergeCell ref="J11:L11"/>
    <mergeCell ref="B10:B12"/>
    <mergeCell ref="C10:C12"/>
    <mergeCell ref="D10:D12"/>
    <mergeCell ref="E10:E12"/>
    <mergeCell ref="G10:L10"/>
    <mergeCell ref="M10:M12"/>
    <mergeCell ref="A2:K2"/>
    <mergeCell ref="A3:K3"/>
    <mergeCell ref="A4:K4"/>
    <mergeCell ref="A5:K5"/>
    <mergeCell ref="A6:K6"/>
    <mergeCell ref="A10:A12"/>
    <mergeCell ref="F10:F1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T66"/>
  <sheetViews>
    <sheetView tabSelected="1" view="pageBreakPreview" zoomScale="115" zoomScaleSheetLayoutView="115" workbookViewId="0" topLeftCell="A10">
      <selection activeCell="D17" sqref="D17:D18"/>
    </sheetView>
  </sheetViews>
  <sheetFormatPr defaultColWidth="8.10546875" defaultRowHeight="17.25"/>
  <cols>
    <col min="1" max="1" width="4.77734375" style="3" customWidth="1"/>
    <col min="2" max="2" width="4.77734375" style="4" customWidth="1"/>
    <col min="3" max="3" width="21.21484375" style="15" customWidth="1"/>
    <col min="4" max="4" width="15.6640625" style="15" bestFit="1" customWidth="1"/>
    <col min="5" max="5" width="16.88671875" style="5" customWidth="1"/>
    <col min="6" max="6" width="8.6640625" style="5" customWidth="1"/>
    <col min="7" max="13" width="4.5546875" style="5" customWidth="1"/>
    <col min="14" max="14" width="5.99609375" style="5" customWidth="1"/>
    <col min="15" max="15" width="5.99609375" style="4" customWidth="1"/>
    <col min="16" max="16384" width="8.10546875" style="4" customWidth="1"/>
  </cols>
  <sheetData>
    <row r="1" spans="1:15" ht="32.25" customHeight="1">
      <c r="A1" s="11"/>
      <c r="B1" s="11"/>
      <c r="C1" s="11"/>
      <c r="D1" s="11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14" ht="15.75">
      <c r="A2" s="11"/>
      <c r="B2" s="11"/>
      <c r="C2" s="11"/>
      <c r="D2" s="11"/>
      <c r="E2" s="16"/>
      <c r="F2" s="16"/>
      <c r="G2" s="16"/>
      <c r="H2" s="16"/>
      <c r="I2" s="16"/>
      <c r="J2" s="16"/>
      <c r="K2" s="11"/>
      <c r="L2" s="4"/>
      <c r="M2" s="4"/>
      <c r="N2" s="4"/>
    </row>
    <row r="3" spans="1:11" s="6" customFormat="1" ht="39.75" customHeight="1">
      <c r="A3" s="204" t="s">
        <v>64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0" s="6" customFormat="1" ht="17.2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12"/>
      <c r="M4" s="12"/>
      <c r="N4" s="12"/>
      <c r="O4" s="12"/>
      <c r="P4" s="12"/>
      <c r="Q4" s="12"/>
      <c r="R4" s="12"/>
      <c r="S4" s="12"/>
      <c r="T4" s="12"/>
    </row>
    <row r="5" spans="1:11" s="6" customFormat="1" ht="15.75">
      <c r="A5" s="221" t="s">
        <v>27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1" s="6" customFormat="1" ht="15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</row>
    <row r="7" spans="1:15" s="6" customFormat="1" ht="17.25" customHeight="1">
      <c r="A7" s="223" t="s">
        <v>201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7"/>
      <c r="M7" s="27"/>
      <c r="N7" s="27"/>
      <c r="O7" s="27"/>
    </row>
    <row r="8" spans="1:15" s="6" customFormat="1" ht="17.25" customHeight="1">
      <c r="A8" s="27"/>
      <c r="B8" s="35" t="s">
        <v>26</v>
      </c>
      <c r="C8" s="27"/>
      <c r="D8" s="27"/>
      <c r="E8" s="27"/>
      <c r="F8" s="16"/>
      <c r="G8" s="16"/>
      <c r="H8" s="16"/>
      <c r="I8" s="16"/>
      <c r="J8" s="27" t="s">
        <v>65</v>
      </c>
      <c r="K8" s="16"/>
      <c r="L8" s="16"/>
      <c r="M8" s="16"/>
      <c r="N8" s="16"/>
      <c r="O8" s="11"/>
    </row>
    <row r="9" spans="1:15" s="6" customFormat="1" ht="9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8" customFormat="1" ht="12.75" customHeight="1">
      <c r="A10" s="214" t="s">
        <v>57</v>
      </c>
      <c r="B10" s="214" t="s">
        <v>3</v>
      </c>
      <c r="C10" s="214" t="s">
        <v>0</v>
      </c>
      <c r="D10" s="214" t="s">
        <v>2</v>
      </c>
      <c r="E10" s="217" t="s">
        <v>1</v>
      </c>
      <c r="F10" s="224" t="s">
        <v>39</v>
      </c>
      <c r="G10" s="205" t="s">
        <v>218</v>
      </c>
      <c r="H10" s="206"/>
      <c r="I10" s="206"/>
      <c r="J10" s="206"/>
      <c r="K10" s="206"/>
      <c r="L10" s="207"/>
      <c r="M10" s="211" t="s">
        <v>7</v>
      </c>
      <c r="N10" s="208" t="s">
        <v>34</v>
      </c>
      <c r="O10" s="208" t="s">
        <v>35</v>
      </c>
    </row>
    <row r="11" spans="1:15" s="8" customFormat="1" ht="12.75" customHeight="1">
      <c r="A11" s="215"/>
      <c r="B11" s="215"/>
      <c r="C11" s="215"/>
      <c r="D11" s="215"/>
      <c r="E11" s="218"/>
      <c r="F11" s="224"/>
      <c r="G11" s="209" t="s">
        <v>4</v>
      </c>
      <c r="H11" s="210"/>
      <c r="I11" s="211"/>
      <c r="J11" s="212" t="s">
        <v>5</v>
      </c>
      <c r="K11" s="210"/>
      <c r="L11" s="213"/>
      <c r="M11" s="211"/>
      <c r="N11" s="208"/>
      <c r="O11" s="208"/>
    </row>
    <row r="12" spans="1:15" s="8" customFormat="1" ht="33" customHeight="1">
      <c r="A12" s="216"/>
      <c r="B12" s="215"/>
      <c r="C12" s="215"/>
      <c r="D12" s="215"/>
      <c r="E12" s="218"/>
      <c r="F12" s="217"/>
      <c r="G12" s="23" t="s">
        <v>6</v>
      </c>
      <c r="H12" s="19" t="s">
        <v>7</v>
      </c>
      <c r="I12" s="19" t="s">
        <v>33</v>
      </c>
      <c r="J12" s="21" t="s">
        <v>6</v>
      </c>
      <c r="K12" s="19" t="s">
        <v>7</v>
      </c>
      <c r="L12" s="104" t="s">
        <v>33</v>
      </c>
      <c r="M12" s="227"/>
      <c r="N12" s="214"/>
      <c r="O12" s="214"/>
    </row>
    <row r="13" spans="1:15" s="8" customFormat="1" ht="18" customHeight="1">
      <c r="A13" s="245">
        <v>1</v>
      </c>
      <c r="B13" s="239">
        <v>15</v>
      </c>
      <c r="C13" s="168" t="s">
        <v>191</v>
      </c>
      <c r="D13" s="240" t="s">
        <v>91</v>
      </c>
      <c r="E13" s="242" t="s">
        <v>95</v>
      </c>
      <c r="F13" s="169" t="s">
        <v>46</v>
      </c>
      <c r="G13" s="243">
        <v>1</v>
      </c>
      <c r="H13" s="247">
        <v>25</v>
      </c>
      <c r="I13" s="247">
        <v>45</v>
      </c>
      <c r="J13" s="243">
        <v>1</v>
      </c>
      <c r="K13" s="247">
        <v>25</v>
      </c>
      <c r="L13" s="247">
        <v>45</v>
      </c>
      <c r="M13" s="249">
        <f>H13+K13</f>
        <v>50</v>
      </c>
      <c r="N13" s="245">
        <v>1</v>
      </c>
      <c r="O13" s="251">
        <f>I13+L13</f>
        <v>90</v>
      </c>
    </row>
    <row r="14" spans="1:15" s="8" customFormat="1" ht="18" customHeight="1">
      <c r="A14" s="246"/>
      <c r="B14" s="239"/>
      <c r="C14" s="168" t="s">
        <v>192</v>
      </c>
      <c r="D14" s="241"/>
      <c r="E14" s="242"/>
      <c r="F14" s="169" t="s">
        <v>40</v>
      </c>
      <c r="G14" s="244"/>
      <c r="H14" s="248"/>
      <c r="I14" s="248"/>
      <c r="J14" s="244"/>
      <c r="K14" s="248"/>
      <c r="L14" s="248"/>
      <c r="M14" s="250"/>
      <c r="N14" s="246"/>
      <c r="O14" s="248"/>
    </row>
    <row r="15" spans="1:15" s="8" customFormat="1" ht="18" customHeight="1">
      <c r="A15" s="245">
        <v>2</v>
      </c>
      <c r="B15" s="239">
        <v>95</v>
      </c>
      <c r="C15" s="168" t="s">
        <v>199</v>
      </c>
      <c r="D15" s="240" t="s">
        <v>85</v>
      </c>
      <c r="E15" s="242"/>
      <c r="F15" s="169" t="s">
        <v>40</v>
      </c>
      <c r="G15" s="243">
        <v>2</v>
      </c>
      <c r="H15" s="247">
        <v>22</v>
      </c>
      <c r="I15" s="247">
        <v>42</v>
      </c>
      <c r="J15" s="243">
        <v>2</v>
      </c>
      <c r="K15" s="247">
        <v>22</v>
      </c>
      <c r="L15" s="247">
        <v>42</v>
      </c>
      <c r="M15" s="249">
        <f>H15+K15</f>
        <v>44</v>
      </c>
      <c r="N15" s="245">
        <v>2</v>
      </c>
      <c r="O15" s="251">
        <f>I15+L15</f>
        <v>84</v>
      </c>
    </row>
    <row r="16" spans="1:15" s="8" customFormat="1" ht="18" customHeight="1">
      <c r="A16" s="246"/>
      <c r="B16" s="239"/>
      <c r="C16" s="168" t="s">
        <v>200</v>
      </c>
      <c r="D16" s="241"/>
      <c r="E16" s="242"/>
      <c r="F16" s="169" t="s">
        <v>40</v>
      </c>
      <c r="G16" s="244"/>
      <c r="H16" s="248"/>
      <c r="I16" s="248"/>
      <c r="J16" s="244"/>
      <c r="K16" s="248"/>
      <c r="L16" s="248"/>
      <c r="M16" s="250"/>
      <c r="N16" s="246"/>
      <c r="O16" s="248"/>
    </row>
    <row r="17" spans="1:15" s="8" customFormat="1" ht="18" customHeight="1">
      <c r="A17" s="245">
        <v>3</v>
      </c>
      <c r="B17" s="239">
        <v>52</v>
      </c>
      <c r="C17" s="168" t="s">
        <v>109</v>
      </c>
      <c r="D17" s="240" t="s">
        <v>197</v>
      </c>
      <c r="E17" s="242"/>
      <c r="F17" s="169" t="s">
        <v>40</v>
      </c>
      <c r="G17" s="243">
        <v>3</v>
      </c>
      <c r="H17" s="247">
        <v>20</v>
      </c>
      <c r="I17" s="247">
        <v>40</v>
      </c>
      <c r="J17" s="243">
        <v>3</v>
      </c>
      <c r="K17" s="247">
        <v>20</v>
      </c>
      <c r="L17" s="247">
        <v>40</v>
      </c>
      <c r="M17" s="249">
        <f>H17+K17</f>
        <v>40</v>
      </c>
      <c r="N17" s="245">
        <v>3</v>
      </c>
      <c r="O17" s="251">
        <f>I17+L17</f>
        <v>80</v>
      </c>
    </row>
    <row r="18" spans="1:15" s="8" customFormat="1" ht="18" customHeight="1">
      <c r="A18" s="246"/>
      <c r="B18" s="239"/>
      <c r="C18" s="168" t="s">
        <v>198</v>
      </c>
      <c r="D18" s="241"/>
      <c r="E18" s="242"/>
      <c r="F18" s="169" t="s">
        <v>40</v>
      </c>
      <c r="G18" s="244"/>
      <c r="H18" s="248"/>
      <c r="I18" s="248"/>
      <c r="J18" s="244"/>
      <c r="K18" s="248"/>
      <c r="L18" s="248"/>
      <c r="M18" s="250"/>
      <c r="N18" s="246"/>
      <c r="O18" s="248"/>
    </row>
    <row r="19" spans="1:15" s="8" customFormat="1" ht="18" customHeight="1">
      <c r="A19" s="245">
        <v>4</v>
      </c>
      <c r="B19" s="239">
        <v>18</v>
      </c>
      <c r="C19" s="168" t="s">
        <v>195</v>
      </c>
      <c r="D19" s="240" t="s">
        <v>189</v>
      </c>
      <c r="E19" s="242" t="s">
        <v>155</v>
      </c>
      <c r="F19" s="169">
        <v>1</v>
      </c>
      <c r="G19" s="243">
        <v>5</v>
      </c>
      <c r="H19" s="247">
        <v>16</v>
      </c>
      <c r="I19" s="247">
        <v>36</v>
      </c>
      <c r="J19" s="243">
        <v>4</v>
      </c>
      <c r="K19" s="247">
        <v>18</v>
      </c>
      <c r="L19" s="247">
        <v>38</v>
      </c>
      <c r="M19" s="249">
        <f>H19+K19</f>
        <v>34</v>
      </c>
      <c r="N19" s="245">
        <v>4</v>
      </c>
      <c r="O19" s="251">
        <f>I19+L19</f>
        <v>74</v>
      </c>
    </row>
    <row r="20" spans="1:15" s="8" customFormat="1" ht="18" customHeight="1">
      <c r="A20" s="246"/>
      <c r="B20" s="239"/>
      <c r="C20" s="168" t="s">
        <v>196</v>
      </c>
      <c r="D20" s="241"/>
      <c r="E20" s="242"/>
      <c r="F20" s="169">
        <v>1</v>
      </c>
      <c r="G20" s="244"/>
      <c r="H20" s="248"/>
      <c r="I20" s="248"/>
      <c r="J20" s="244"/>
      <c r="K20" s="248"/>
      <c r="L20" s="248"/>
      <c r="M20" s="250"/>
      <c r="N20" s="246"/>
      <c r="O20" s="248"/>
    </row>
    <row r="21" spans="1:15" s="8" customFormat="1" ht="18" customHeight="1">
      <c r="A21" s="245">
        <v>5</v>
      </c>
      <c r="B21" s="239">
        <v>1</v>
      </c>
      <c r="C21" s="168" t="s">
        <v>186</v>
      </c>
      <c r="D21" s="240" t="s">
        <v>91</v>
      </c>
      <c r="E21" s="242" t="s">
        <v>95</v>
      </c>
      <c r="F21" s="169" t="s">
        <v>43</v>
      </c>
      <c r="G21" s="243">
        <v>4</v>
      </c>
      <c r="H21" s="247">
        <v>18</v>
      </c>
      <c r="I21" s="247">
        <v>38</v>
      </c>
      <c r="J21" s="243">
        <v>5</v>
      </c>
      <c r="K21" s="247">
        <v>16</v>
      </c>
      <c r="L21" s="247">
        <v>36</v>
      </c>
      <c r="M21" s="249">
        <f>H21+K21</f>
        <v>34</v>
      </c>
      <c r="N21" s="245">
        <v>5</v>
      </c>
      <c r="O21" s="251">
        <f>I21+L21</f>
        <v>74</v>
      </c>
    </row>
    <row r="22" spans="1:15" s="8" customFormat="1" ht="18" customHeight="1">
      <c r="A22" s="246"/>
      <c r="B22" s="239"/>
      <c r="C22" s="168" t="s">
        <v>187</v>
      </c>
      <c r="D22" s="241"/>
      <c r="E22" s="242"/>
      <c r="F22" s="169" t="s">
        <v>43</v>
      </c>
      <c r="G22" s="244"/>
      <c r="H22" s="248"/>
      <c r="I22" s="248"/>
      <c r="J22" s="244"/>
      <c r="K22" s="248"/>
      <c r="L22" s="248"/>
      <c r="M22" s="250"/>
      <c r="N22" s="246"/>
      <c r="O22" s="248"/>
    </row>
    <row r="23" spans="1:15" s="8" customFormat="1" ht="18" customHeight="1">
      <c r="A23" s="245">
        <v>6</v>
      </c>
      <c r="B23" s="239">
        <v>10</v>
      </c>
      <c r="C23" s="168" t="s">
        <v>188</v>
      </c>
      <c r="D23" s="240" t="s">
        <v>189</v>
      </c>
      <c r="E23" s="242" t="s">
        <v>152</v>
      </c>
      <c r="F23" s="169" t="s">
        <v>40</v>
      </c>
      <c r="G23" s="243" t="s">
        <v>151</v>
      </c>
      <c r="H23" s="247">
        <v>0</v>
      </c>
      <c r="I23" s="247">
        <v>0</v>
      </c>
      <c r="J23" s="243">
        <v>6</v>
      </c>
      <c r="K23" s="247">
        <v>15</v>
      </c>
      <c r="L23" s="247">
        <v>35</v>
      </c>
      <c r="M23" s="249">
        <f>H23+K23</f>
        <v>15</v>
      </c>
      <c r="N23" s="245">
        <v>6</v>
      </c>
      <c r="O23" s="251">
        <f>I23+L23</f>
        <v>35</v>
      </c>
    </row>
    <row r="24" spans="1:15" s="8" customFormat="1" ht="18" customHeight="1">
      <c r="A24" s="246"/>
      <c r="B24" s="239"/>
      <c r="C24" s="168" t="s">
        <v>190</v>
      </c>
      <c r="D24" s="241"/>
      <c r="E24" s="242"/>
      <c r="F24" s="169" t="s">
        <v>40</v>
      </c>
      <c r="G24" s="244"/>
      <c r="H24" s="248"/>
      <c r="I24" s="248"/>
      <c r="J24" s="244"/>
      <c r="K24" s="248"/>
      <c r="L24" s="248"/>
      <c r="M24" s="250"/>
      <c r="N24" s="246"/>
      <c r="O24" s="248"/>
    </row>
    <row r="25" spans="1:15" s="8" customFormat="1" ht="18" customHeight="1">
      <c r="A25" s="245">
        <v>7</v>
      </c>
      <c r="B25" s="252">
        <v>16</v>
      </c>
      <c r="C25" s="122" t="s">
        <v>193</v>
      </c>
      <c r="D25" s="240" t="s">
        <v>189</v>
      </c>
      <c r="E25" s="242" t="s">
        <v>155</v>
      </c>
      <c r="F25" s="169" t="s">
        <v>40</v>
      </c>
      <c r="G25" s="243" t="s">
        <v>104</v>
      </c>
      <c r="H25" s="247">
        <v>0</v>
      </c>
      <c r="I25" s="247">
        <v>0</v>
      </c>
      <c r="J25" s="254" t="s">
        <v>151</v>
      </c>
      <c r="K25" s="247">
        <v>0</v>
      </c>
      <c r="L25" s="255">
        <v>0</v>
      </c>
      <c r="M25" s="249">
        <f>H25+K25</f>
        <v>0</v>
      </c>
      <c r="N25" s="245">
        <v>7</v>
      </c>
      <c r="O25" s="251">
        <f>I25+L25</f>
        <v>0</v>
      </c>
    </row>
    <row r="26" spans="1:15" s="8" customFormat="1" ht="18" customHeight="1">
      <c r="A26" s="246"/>
      <c r="B26" s="253"/>
      <c r="C26" s="122" t="s">
        <v>194</v>
      </c>
      <c r="D26" s="241"/>
      <c r="E26" s="242"/>
      <c r="F26" s="169" t="s">
        <v>40</v>
      </c>
      <c r="G26" s="244"/>
      <c r="H26" s="248"/>
      <c r="I26" s="248"/>
      <c r="J26" s="248"/>
      <c r="K26" s="248"/>
      <c r="L26" s="256"/>
      <c r="M26" s="250"/>
      <c r="N26" s="246"/>
      <c r="O26" s="248"/>
    </row>
    <row r="27" spans="1:14" ht="15.75">
      <c r="A27" s="2"/>
      <c r="B27" s="10"/>
      <c r="C27" s="10"/>
      <c r="D27" s="10"/>
      <c r="E27" s="4"/>
      <c r="F27" s="10"/>
      <c r="G27" s="4"/>
      <c r="H27" s="4"/>
      <c r="I27" s="4"/>
      <c r="J27" s="4"/>
      <c r="K27" s="4"/>
      <c r="L27" s="4"/>
      <c r="M27" s="4"/>
      <c r="N27" s="4"/>
    </row>
    <row r="28" spans="1:16" s="8" customFormat="1" ht="15.75">
      <c r="A28" s="86"/>
      <c r="B28" s="40"/>
      <c r="C28" s="87"/>
      <c r="D28" s="88"/>
      <c r="E28" s="88"/>
      <c r="F28" s="88"/>
      <c r="G28" s="89"/>
      <c r="H28" s="89"/>
      <c r="I28" s="89"/>
      <c r="J28" s="89"/>
      <c r="K28" s="89"/>
      <c r="L28" s="40"/>
      <c r="M28" s="90"/>
      <c r="N28" s="40"/>
      <c r="O28" s="91"/>
      <c r="P28" s="7"/>
    </row>
    <row r="29" spans="1:16" s="8" customFormat="1" ht="15.75">
      <c r="A29" s="86"/>
      <c r="B29" s="40"/>
      <c r="C29" s="87"/>
      <c r="D29" s="88"/>
      <c r="E29" s="88"/>
      <c r="F29" s="88"/>
      <c r="G29" s="89"/>
      <c r="H29" s="89"/>
      <c r="I29" s="89"/>
      <c r="J29" s="89"/>
      <c r="K29" s="89"/>
      <c r="L29" s="40"/>
      <c r="M29" s="90"/>
      <c r="N29" s="40"/>
      <c r="O29" s="91"/>
      <c r="P29" s="7"/>
    </row>
    <row r="30" spans="1:14" ht="15.75">
      <c r="A30" s="92" t="s">
        <v>8</v>
      </c>
      <c r="B30" s="93"/>
      <c r="C30" s="94"/>
      <c r="D30" s="95"/>
      <c r="E30" s="96"/>
      <c r="F30" s="93" t="s">
        <v>93</v>
      </c>
      <c r="G30" s="93"/>
      <c r="H30" s="4"/>
      <c r="I30" s="4"/>
      <c r="J30" s="4"/>
      <c r="K30" s="4"/>
      <c r="L30" s="4"/>
      <c r="M30" s="4"/>
      <c r="N30" s="4"/>
    </row>
    <row r="31" spans="1:14" ht="15.75">
      <c r="A31" s="219" t="s">
        <v>162</v>
      </c>
      <c r="B31" s="219"/>
      <c r="C31" s="219"/>
      <c r="D31" s="95"/>
      <c r="E31" s="97"/>
      <c r="F31" s="97"/>
      <c r="G31" s="97"/>
      <c r="H31" s="4"/>
      <c r="I31" s="4"/>
      <c r="J31" s="4"/>
      <c r="K31" s="4"/>
      <c r="L31" s="4"/>
      <c r="M31" s="4"/>
      <c r="N31" s="4"/>
    </row>
    <row r="32" spans="1:14" ht="15.75">
      <c r="A32" s="92"/>
      <c r="B32" s="92"/>
      <c r="C32" s="92"/>
      <c r="D32" s="95"/>
      <c r="E32" s="97"/>
      <c r="F32" s="97"/>
      <c r="G32" s="97"/>
      <c r="H32" s="4"/>
      <c r="I32" s="4"/>
      <c r="J32" s="4"/>
      <c r="K32" s="4"/>
      <c r="L32" s="4"/>
      <c r="M32" s="4"/>
      <c r="N32" s="4"/>
    </row>
    <row r="33" spans="1:14" ht="11.25" customHeight="1">
      <c r="A33" s="92"/>
      <c r="B33" s="97"/>
      <c r="C33" s="97"/>
      <c r="D33" s="95"/>
      <c r="E33" s="97"/>
      <c r="F33" s="97"/>
      <c r="G33" s="97"/>
      <c r="H33" s="4"/>
      <c r="I33" s="4"/>
      <c r="J33" s="4"/>
      <c r="K33" s="4"/>
      <c r="L33" s="4"/>
      <c r="M33" s="4"/>
      <c r="N33" s="4"/>
    </row>
    <row r="34" spans="1:14" ht="15.75">
      <c r="A34" s="92" t="s">
        <v>18</v>
      </c>
      <c r="B34" s="98"/>
      <c r="C34" s="98"/>
      <c r="D34" s="95"/>
      <c r="E34" s="98"/>
      <c r="F34" s="98" t="s">
        <v>211</v>
      </c>
      <c r="G34" s="98"/>
      <c r="H34" s="4"/>
      <c r="I34" s="4"/>
      <c r="J34" s="4"/>
      <c r="K34" s="4"/>
      <c r="L34" s="4"/>
      <c r="M34" s="4"/>
      <c r="N34" s="4"/>
    </row>
    <row r="35" spans="1:14" ht="15.75">
      <c r="A35" s="219" t="s">
        <v>212</v>
      </c>
      <c r="B35" s="219"/>
      <c r="C35" s="219"/>
      <c r="D35" s="9"/>
      <c r="E35" s="14"/>
      <c r="F35" s="14"/>
      <c r="G35" s="4"/>
      <c r="H35" s="4"/>
      <c r="I35" s="4"/>
      <c r="J35" s="4"/>
      <c r="K35" s="4"/>
      <c r="L35" s="4"/>
      <c r="M35" s="4"/>
      <c r="N35" s="4"/>
    </row>
    <row r="62" spans="6:15" ht="15.75">
      <c r="F62" s="17"/>
      <c r="G62" s="17"/>
      <c r="H62" s="17"/>
      <c r="I62" s="17"/>
      <c r="J62" s="17"/>
      <c r="K62" s="17"/>
      <c r="L62" s="17"/>
      <c r="M62" s="17"/>
      <c r="N62" s="17"/>
      <c r="O62" s="9"/>
    </row>
    <row r="63" spans="6:15" ht="15.75">
      <c r="F63" s="17"/>
      <c r="G63" s="17"/>
      <c r="H63" s="17"/>
      <c r="I63" s="17"/>
      <c r="J63" s="17"/>
      <c r="K63" s="17"/>
      <c r="L63" s="17"/>
      <c r="M63" s="17"/>
      <c r="N63" s="17"/>
      <c r="O63" s="9"/>
    </row>
    <row r="65" spans="1:5" ht="15.75">
      <c r="A65" s="1"/>
      <c r="B65" s="9"/>
      <c r="C65" s="14"/>
      <c r="D65" s="14"/>
      <c r="E65" s="17"/>
    </row>
    <row r="66" spans="1:5" ht="15.75">
      <c r="A66" s="1"/>
      <c r="B66" s="9"/>
      <c r="C66" s="14"/>
      <c r="D66" s="14"/>
      <c r="E66" s="17"/>
    </row>
  </sheetData>
  <sheetProtection selectLockedCells="1" selectUnlockedCells="1"/>
  <mergeCells count="110">
    <mergeCell ref="N17:N18"/>
    <mergeCell ref="I15:I16"/>
    <mergeCell ref="J15:J16"/>
    <mergeCell ref="K15:K16"/>
    <mergeCell ref="O17:O18"/>
    <mergeCell ref="L15:L16"/>
    <mergeCell ref="M15:M16"/>
    <mergeCell ref="B15:B16"/>
    <mergeCell ref="D15:D16"/>
    <mergeCell ref="E15:E16"/>
    <mergeCell ref="G15:G16"/>
    <mergeCell ref="H15:H16"/>
    <mergeCell ref="O15:O16"/>
    <mergeCell ref="N15:N16"/>
    <mergeCell ref="O19:O20"/>
    <mergeCell ref="A17:A18"/>
    <mergeCell ref="B17:B18"/>
    <mergeCell ref="D17:D18"/>
    <mergeCell ref="E17:E18"/>
    <mergeCell ref="G17:G18"/>
    <mergeCell ref="H17:H18"/>
    <mergeCell ref="I17:I18"/>
    <mergeCell ref="J17:J18"/>
    <mergeCell ref="K17:K18"/>
    <mergeCell ref="I19:I20"/>
    <mergeCell ref="J19:J20"/>
    <mergeCell ref="K19:K20"/>
    <mergeCell ref="L19:L20"/>
    <mergeCell ref="M19:M20"/>
    <mergeCell ref="L17:L18"/>
    <mergeCell ref="M17:M18"/>
    <mergeCell ref="M25:M26"/>
    <mergeCell ref="N25:N26"/>
    <mergeCell ref="O25:O26"/>
    <mergeCell ref="N19:N20"/>
    <mergeCell ref="A19:A20"/>
    <mergeCell ref="B19:B20"/>
    <mergeCell ref="D19:D20"/>
    <mergeCell ref="E19:E20"/>
    <mergeCell ref="G19:G20"/>
    <mergeCell ref="H19:H20"/>
    <mergeCell ref="G25:G26"/>
    <mergeCell ref="H25:H26"/>
    <mergeCell ref="I25:I26"/>
    <mergeCell ref="J25:J26"/>
    <mergeCell ref="K25:K26"/>
    <mergeCell ref="L25:L26"/>
    <mergeCell ref="J13:J14"/>
    <mergeCell ref="K13:K14"/>
    <mergeCell ref="L13:L14"/>
    <mergeCell ref="M13:M14"/>
    <mergeCell ref="N13:N14"/>
    <mergeCell ref="O13:O14"/>
    <mergeCell ref="L23:L24"/>
    <mergeCell ref="M23:M24"/>
    <mergeCell ref="N23:N24"/>
    <mergeCell ref="O23:O24"/>
    <mergeCell ref="A21:A22"/>
    <mergeCell ref="A23:A24"/>
    <mergeCell ref="N21:N22"/>
    <mergeCell ref="O21:O22"/>
    <mergeCell ref="B23:B24"/>
    <mergeCell ref="D23:D24"/>
    <mergeCell ref="J21:J22"/>
    <mergeCell ref="K21:K22"/>
    <mergeCell ref="L21:L22"/>
    <mergeCell ref="M21:M22"/>
    <mergeCell ref="E23:E24"/>
    <mergeCell ref="G23:G24"/>
    <mergeCell ref="H23:H24"/>
    <mergeCell ref="I23:I24"/>
    <mergeCell ref="J23:J24"/>
    <mergeCell ref="K23:K24"/>
    <mergeCell ref="A13:A14"/>
    <mergeCell ref="B13:B14"/>
    <mergeCell ref="D13:D14"/>
    <mergeCell ref="E13:E14"/>
    <mergeCell ref="H21:H22"/>
    <mergeCell ref="I21:I22"/>
    <mergeCell ref="G13:G14"/>
    <mergeCell ref="H13:H14"/>
    <mergeCell ref="I13:I14"/>
    <mergeCell ref="A15:A16"/>
    <mergeCell ref="A31:C31"/>
    <mergeCell ref="A35:C35"/>
    <mergeCell ref="B21:B22"/>
    <mergeCell ref="D21:D22"/>
    <mergeCell ref="E21:E22"/>
    <mergeCell ref="G21:G22"/>
    <mergeCell ref="A25:A26"/>
    <mergeCell ref="B25:B26"/>
    <mergeCell ref="D25:D26"/>
    <mergeCell ref="E25:E26"/>
    <mergeCell ref="F10:F12"/>
    <mergeCell ref="G10:L10"/>
    <mergeCell ref="M10:M12"/>
    <mergeCell ref="N10:N12"/>
    <mergeCell ref="O10:O12"/>
    <mergeCell ref="G11:I11"/>
    <mergeCell ref="J11:L11"/>
    <mergeCell ref="A3:K3"/>
    <mergeCell ref="A4:K4"/>
    <mergeCell ref="A5:K5"/>
    <mergeCell ref="A6:K6"/>
    <mergeCell ref="A7:K7"/>
    <mergeCell ref="A10:A12"/>
    <mergeCell ref="B10:B12"/>
    <mergeCell ref="C10:C12"/>
    <mergeCell ref="D10:D12"/>
    <mergeCell ref="E10:E12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Home</cp:lastModifiedBy>
  <cp:lastPrinted>2018-07-29T15:37:22Z</cp:lastPrinted>
  <dcterms:created xsi:type="dcterms:W3CDTF">2012-07-29T15:59:50Z</dcterms:created>
  <dcterms:modified xsi:type="dcterms:W3CDTF">2018-07-29T15:38:38Z</dcterms:modified>
  <cp:category/>
  <cp:version/>
  <cp:contentType/>
  <cp:contentStatus/>
</cp:coreProperties>
</file>